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mcdg/Desktop/"/>
    </mc:Choice>
  </mc:AlternateContent>
  <xr:revisionPtr revIDLastSave="0" documentId="13_ncr:1_{AEF4F59C-748C-7D43-BC5E-20EF20B0FF2D}" xr6:coauthVersionLast="31" xr6:coauthVersionMax="31" xr10:uidLastSave="{00000000-0000-0000-0000-000000000000}"/>
  <bookViews>
    <workbookView xWindow="0" yWindow="0" windowWidth="28800" windowHeight="18000" activeTab="6" xr2:uid="{A4BC01EA-C98E-8041-A64C-A58C059A2942}"/>
  </bookViews>
  <sheets>
    <sheet name="original_fischel" sheetId="1" r:id="rId1"/>
    <sheet name="original_myte" sheetId="10" r:id="rId2"/>
    <sheet name="Answer Report 1" sheetId="16" r:id="rId3"/>
    <sheet name="Sensitivity Report 1" sheetId="17" r:id="rId4"/>
    <sheet name="Limits Report 1" sheetId="18" r:id="rId5"/>
    <sheet name="diff_fischel" sheetId="14" r:id="rId6"/>
    <sheet name="diff_myte" sheetId="15" r:id="rId7"/>
  </sheets>
  <definedNames>
    <definedName name="solver_adj" localSheetId="5" hidden="1">diff_fischel!$C$4:$H$4</definedName>
    <definedName name="solver_adj" localSheetId="6" hidden="1">diff_myte!$C$4:$H$4</definedName>
    <definedName name="solver_adj" localSheetId="0" hidden="1">original_fischel!$C$4:$H$4</definedName>
    <definedName name="solver_adj" localSheetId="1" hidden="1">original_myte!$C$4:$H$4</definedName>
    <definedName name="solver_cvg" localSheetId="5" hidden="1">0.0001</definedName>
    <definedName name="solver_cvg" localSheetId="6" hidden="1">0.0001</definedName>
    <definedName name="solver_cvg" localSheetId="0" hidden="1">0.0001</definedName>
    <definedName name="solver_cvg" localSheetId="1" hidden="1">0.0001</definedName>
    <definedName name="solver_drv" localSheetId="5" hidden="1">1</definedName>
    <definedName name="solver_drv" localSheetId="6" hidden="1">1</definedName>
    <definedName name="solver_drv" localSheetId="0" hidden="1">1</definedName>
    <definedName name="solver_drv" localSheetId="1" hidden="1">1</definedName>
    <definedName name="solver_eng" localSheetId="5" hidden="1">2</definedName>
    <definedName name="solver_eng" localSheetId="6" hidden="1">2</definedName>
    <definedName name="solver_eng" localSheetId="0" hidden="1">2</definedName>
    <definedName name="solver_eng" localSheetId="1" hidden="1">2</definedName>
    <definedName name="solver_itr" localSheetId="5" hidden="1">2147483647</definedName>
    <definedName name="solver_itr" localSheetId="6" hidden="1">2147483647</definedName>
    <definedName name="solver_itr" localSheetId="0" hidden="1">2147483647</definedName>
    <definedName name="solver_itr" localSheetId="1" hidden="1">2147483647</definedName>
    <definedName name="solver_lhs1" localSheetId="5" hidden="1">diff_fischel!$I$10:$I$11</definedName>
    <definedName name="solver_lhs1" localSheetId="6" hidden="1">diff_myte!$I$10:$I$11</definedName>
    <definedName name="solver_lhs1" localSheetId="0" hidden="1">original_fischel!$I$10:$I$11</definedName>
    <definedName name="solver_lhs1" localSheetId="1" hidden="1">original_myte!$I$10:$I$11</definedName>
    <definedName name="solver_lhs2" localSheetId="5" hidden="1">diff_fischel!$I$12:$I$13</definedName>
    <definedName name="solver_lhs2" localSheetId="6" hidden="1">diff_myte!$I$12:$I$13</definedName>
    <definedName name="solver_lhs2" localSheetId="0" hidden="1">original_fischel!$I$12:$I$13</definedName>
    <definedName name="solver_lhs2" localSheetId="1" hidden="1">original_myte!$I$12:$I$13</definedName>
    <definedName name="solver_lhs3" localSheetId="5" hidden="1">diff_fischel!$I$14:$I$16</definedName>
    <definedName name="solver_lhs3" localSheetId="6" hidden="1">diff_myte!$I$14:$I$16</definedName>
    <definedName name="solver_lhs3" localSheetId="0" hidden="1">original_fischel!$I$14:$I$16</definedName>
    <definedName name="solver_lhs3" localSheetId="1" hidden="1">original_myte!$I$14:$I$16</definedName>
    <definedName name="solver_lhs4" localSheetId="5" hidden="1">diff_fischel!$I$21:$I$26</definedName>
    <definedName name="solver_lhs4" localSheetId="6" hidden="1">diff_myte!$I$21:$I$26</definedName>
    <definedName name="solver_lhs4" localSheetId="0" hidden="1">original_fischel!$I$21:$I$26</definedName>
    <definedName name="solver_lhs4" localSheetId="1" hidden="1">original_myte!$I$21:$I$26</definedName>
    <definedName name="solver_lin" localSheetId="5" hidden="1">1</definedName>
    <definedName name="solver_lin" localSheetId="6" hidden="1">1</definedName>
    <definedName name="solver_lin" localSheetId="0" hidden="1">1</definedName>
    <definedName name="solver_lin" localSheetId="1" hidden="1">1</definedName>
    <definedName name="solver_mip" localSheetId="5" hidden="1">2147483647</definedName>
    <definedName name="solver_mip" localSheetId="6" hidden="1">2147483647</definedName>
    <definedName name="solver_mip" localSheetId="0" hidden="1">2147483647</definedName>
    <definedName name="solver_mip" localSheetId="1" hidden="1">2147483647</definedName>
    <definedName name="solver_mni" localSheetId="5" hidden="1">30</definedName>
    <definedName name="solver_mni" localSheetId="6" hidden="1">30</definedName>
    <definedName name="solver_mni" localSheetId="0" hidden="1">30</definedName>
    <definedName name="solver_mni" localSheetId="1" hidden="1">30</definedName>
    <definedName name="solver_mrt" localSheetId="5" hidden="1">0.075</definedName>
    <definedName name="solver_mrt" localSheetId="6" hidden="1">0.075</definedName>
    <definedName name="solver_mrt" localSheetId="0" hidden="1">0.075</definedName>
    <definedName name="solver_mrt" localSheetId="1" hidden="1">0.075</definedName>
    <definedName name="solver_msl" localSheetId="5" hidden="1">2</definedName>
    <definedName name="solver_msl" localSheetId="6" hidden="1">2</definedName>
    <definedName name="solver_msl" localSheetId="0" hidden="1">2</definedName>
    <definedName name="solver_msl" localSheetId="1" hidden="1">2</definedName>
    <definedName name="solver_neg" localSheetId="5" hidden="1">1</definedName>
    <definedName name="solver_neg" localSheetId="6" hidden="1">1</definedName>
    <definedName name="solver_neg" localSheetId="0" hidden="1">1</definedName>
    <definedName name="solver_neg" localSheetId="1" hidden="1">1</definedName>
    <definedName name="solver_nod" localSheetId="5" hidden="1">2147483647</definedName>
    <definedName name="solver_nod" localSheetId="6" hidden="1">2147483647</definedName>
    <definedName name="solver_nod" localSheetId="0" hidden="1">2147483647</definedName>
    <definedName name="solver_nod" localSheetId="1" hidden="1">2147483647</definedName>
    <definedName name="solver_num" localSheetId="5" hidden="1">4</definedName>
    <definedName name="solver_num" localSheetId="6" hidden="1">4</definedName>
    <definedName name="solver_num" localSheetId="0" hidden="1">4</definedName>
    <definedName name="solver_num" localSheetId="1" hidden="1">4</definedName>
    <definedName name="solver_opt" localSheetId="5" hidden="1">diff_fischel!$A$29</definedName>
    <definedName name="solver_opt" localSheetId="6" hidden="1">diff_myte!$A$29</definedName>
    <definedName name="solver_opt" localSheetId="0" hidden="1">original_fischel!$A$29</definedName>
    <definedName name="solver_opt" localSheetId="1" hidden="1">original_myte!$A$29</definedName>
    <definedName name="solver_pre" localSheetId="5" hidden="1">0.000001</definedName>
    <definedName name="solver_pre" localSheetId="6" hidden="1">0.000001</definedName>
    <definedName name="solver_pre" localSheetId="0" hidden="1">0.000001</definedName>
    <definedName name="solver_pre" localSheetId="1" hidden="1">0.000001</definedName>
    <definedName name="solver_rbv" localSheetId="5" hidden="1">1</definedName>
    <definedName name="solver_rbv" localSheetId="6" hidden="1">1</definedName>
    <definedName name="solver_rbv" localSheetId="0" hidden="1">1</definedName>
    <definedName name="solver_rbv" localSheetId="1" hidden="1">1</definedName>
    <definedName name="solver_rel1" localSheetId="5" hidden="1">1</definedName>
    <definedName name="solver_rel1" localSheetId="6" hidden="1">1</definedName>
    <definedName name="solver_rel1" localSheetId="0" hidden="1">2</definedName>
    <definedName name="solver_rel1" localSheetId="1" hidden="1">2</definedName>
    <definedName name="solver_rel2" localSheetId="5" hidden="1">3</definedName>
    <definedName name="solver_rel2" localSheetId="6" hidden="1">3</definedName>
    <definedName name="solver_rel2" localSheetId="0" hidden="1">3</definedName>
    <definedName name="solver_rel2" localSheetId="1" hidden="1">3</definedName>
    <definedName name="solver_rel3" localSheetId="5" hidden="1">1</definedName>
    <definedName name="solver_rel3" localSheetId="6" hidden="1">1</definedName>
    <definedName name="solver_rel3" localSheetId="0" hidden="1">1</definedName>
    <definedName name="solver_rel3" localSheetId="1" hidden="1">1</definedName>
    <definedName name="solver_rel4" localSheetId="5" hidden="1">3</definedName>
    <definedName name="solver_rel4" localSheetId="6" hidden="1">3</definedName>
    <definedName name="solver_rel4" localSheetId="0" hidden="1">3</definedName>
    <definedName name="solver_rel4" localSheetId="1" hidden="1">3</definedName>
    <definedName name="solver_rhs1" localSheetId="5" hidden="1">diff_fischel!$K$10:$K$11</definedName>
    <definedName name="solver_rhs1" localSheetId="6" hidden="1">diff_myte!$K$10:$K$11</definedName>
    <definedName name="solver_rhs1" localSheetId="0" hidden="1">original_fischel!$K$10:$K$11</definedName>
    <definedName name="solver_rhs1" localSheetId="1" hidden="1">original_myte!$K$10:$K$11</definedName>
    <definedName name="solver_rhs2" localSheetId="5" hidden="1">diff_fischel!$K$12:$K$13</definedName>
    <definedName name="solver_rhs2" localSheetId="6" hidden="1">diff_myte!$K$12:$K$13</definedName>
    <definedName name="solver_rhs2" localSheetId="0" hidden="1">original_fischel!$K$12:$K$13</definedName>
    <definedName name="solver_rhs2" localSheetId="1" hidden="1">original_myte!$K$12:$K$13</definedName>
    <definedName name="solver_rhs3" localSheetId="5" hidden="1">diff_fischel!$K$14:$K$16</definedName>
    <definedName name="solver_rhs3" localSheetId="6" hidden="1">diff_myte!$K$14:$K$16</definedName>
    <definedName name="solver_rhs3" localSheetId="0" hidden="1">original_fischel!$K$14:$K$16</definedName>
    <definedName name="solver_rhs3" localSheetId="1" hidden="1">original_myte!$K$14:$K$16</definedName>
    <definedName name="solver_rhs4" localSheetId="5" hidden="1">diff_fischel!$K$21:$K$26</definedName>
    <definedName name="solver_rhs4" localSheetId="6" hidden="1">diff_myte!$K$21:$K$26</definedName>
    <definedName name="solver_rhs4" localSheetId="0" hidden="1">original_fischel!$K$21:$K$26</definedName>
    <definedName name="solver_rhs4" localSheetId="1" hidden="1">original_myte!$K$21:$K$26</definedName>
    <definedName name="solver_rlx" localSheetId="5" hidden="1">2</definedName>
    <definedName name="solver_rlx" localSheetId="6" hidden="1">2</definedName>
    <definedName name="solver_rlx" localSheetId="0" hidden="1">2</definedName>
    <definedName name="solver_rlx" localSheetId="1" hidden="1">2</definedName>
    <definedName name="solver_rsd" localSheetId="5" hidden="1">0</definedName>
    <definedName name="solver_rsd" localSheetId="6" hidden="1">0</definedName>
    <definedName name="solver_rsd" localSheetId="0" hidden="1">0</definedName>
    <definedName name="solver_rsd" localSheetId="1" hidden="1">0</definedName>
    <definedName name="solver_scl" localSheetId="5" hidden="1">1</definedName>
    <definedName name="solver_scl" localSheetId="6" hidden="1">1</definedName>
    <definedName name="solver_scl" localSheetId="0" hidden="1">1</definedName>
    <definedName name="solver_scl" localSheetId="1" hidden="1">1</definedName>
    <definedName name="solver_sho" localSheetId="5" hidden="1">2</definedName>
    <definedName name="solver_sho" localSheetId="6" hidden="1">2</definedName>
    <definedName name="solver_sho" localSheetId="0" hidden="1">2</definedName>
    <definedName name="solver_sho" localSheetId="1" hidden="1">2</definedName>
    <definedName name="solver_ssz" localSheetId="5" hidden="1">100</definedName>
    <definedName name="solver_ssz" localSheetId="6" hidden="1">100</definedName>
    <definedName name="solver_ssz" localSheetId="0" hidden="1">100</definedName>
    <definedName name="solver_ssz" localSheetId="1" hidden="1">100</definedName>
    <definedName name="solver_tim" localSheetId="5" hidden="1">2147483647</definedName>
    <definedName name="solver_tim" localSheetId="6" hidden="1">2147483647</definedName>
    <definedName name="solver_tim" localSheetId="0" hidden="1">2147483647</definedName>
    <definedName name="solver_tim" localSheetId="1" hidden="1">2147483647</definedName>
    <definedName name="solver_tol" localSheetId="5" hidden="1">0.01</definedName>
    <definedName name="solver_tol" localSheetId="6" hidden="1">0.01</definedName>
    <definedName name="solver_tol" localSheetId="0" hidden="1">0.01</definedName>
    <definedName name="solver_tol" localSheetId="1" hidden="1">0.01</definedName>
    <definedName name="solver_typ" localSheetId="5" hidden="1">1</definedName>
    <definedName name="solver_typ" localSheetId="6" hidden="1">1</definedName>
    <definedName name="solver_typ" localSheetId="0" hidden="1">1</definedName>
    <definedName name="solver_typ" localSheetId="1" hidden="1">1</definedName>
    <definedName name="solver_val" localSheetId="5" hidden="1">0</definedName>
    <definedName name="solver_val" localSheetId="6" hidden="1">0</definedName>
    <definedName name="solver_val" localSheetId="0" hidden="1">0</definedName>
    <definedName name="solver_val" localSheetId="1" hidden="1">0</definedName>
    <definedName name="solver_ver" localSheetId="5" hidden="1">2</definedName>
    <definedName name="solver_ver" localSheetId="6" hidden="1">2</definedName>
    <definedName name="solver_ver" localSheetId="0" hidden="1">2</definedName>
    <definedName name="solver_ver" localSheetId="1" hidden="1">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9" i="15" l="1"/>
  <c r="A31" i="15" s="1"/>
  <c r="I26" i="15"/>
  <c r="I25" i="15"/>
  <c r="I24" i="15"/>
  <c r="I23" i="15"/>
  <c r="I22" i="15"/>
  <c r="I21" i="15"/>
  <c r="H19" i="15"/>
  <c r="G19" i="15"/>
  <c r="F18" i="15"/>
  <c r="E18" i="15"/>
  <c r="I18" i="15" s="1"/>
  <c r="D17" i="15"/>
  <c r="I17" i="15" s="1"/>
  <c r="C17" i="15"/>
  <c r="K16" i="15"/>
  <c r="I16" i="15"/>
  <c r="K15" i="15"/>
  <c r="I15" i="15"/>
  <c r="K14" i="15"/>
  <c r="I14" i="15"/>
  <c r="I13" i="15"/>
  <c r="F13" i="15"/>
  <c r="E13" i="15"/>
  <c r="D12" i="15"/>
  <c r="I12" i="15" s="1"/>
  <c r="C12" i="15"/>
  <c r="K11" i="15"/>
  <c r="I11" i="15"/>
  <c r="K10" i="15"/>
  <c r="I10" i="15"/>
  <c r="I26" i="14"/>
  <c r="I25" i="14"/>
  <c r="I24" i="14"/>
  <c r="I23" i="14"/>
  <c r="I22" i="14"/>
  <c r="I21" i="14"/>
  <c r="I19" i="14"/>
  <c r="H19" i="14"/>
  <c r="G19" i="14"/>
  <c r="F18" i="14"/>
  <c r="E18" i="14"/>
  <c r="I18" i="14" s="1"/>
  <c r="D17" i="14"/>
  <c r="C17" i="14"/>
  <c r="I17" i="14" s="1"/>
  <c r="K16" i="14"/>
  <c r="I16" i="14"/>
  <c r="K15" i="14"/>
  <c r="I15" i="14"/>
  <c r="K14" i="14"/>
  <c r="I14" i="14"/>
  <c r="F13" i="14"/>
  <c r="E13" i="14"/>
  <c r="I13" i="14" s="1"/>
  <c r="D12" i="14"/>
  <c r="C12" i="14"/>
  <c r="K11" i="14"/>
  <c r="I11" i="14"/>
  <c r="K10" i="14"/>
  <c r="I10" i="14"/>
  <c r="H7" i="14"/>
  <c r="F7" i="14"/>
  <c r="D7" i="14"/>
  <c r="D5" i="14" s="1"/>
  <c r="H5" i="14"/>
  <c r="G5" i="14"/>
  <c r="F5" i="14"/>
  <c r="E5" i="14"/>
  <c r="C5" i="14"/>
  <c r="I26" i="10"/>
  <c r="I25" i="10"/>
  <c r="I24" i="10"/>
  <c r="I23" i="10"/>
  <c r="I22" i="10"/>
  <c r="I21" i="10"/>
  <c r="H19" i="10"/>
  <c r="G19" i="10"/>
  <c r="I19" i="10" s="1"/>
  <c r="F18" i="10"/>
  <c r="I18" i="10" s="1"/>
  <c r="E18" i="10"/>
  <c r="D17" i="10"/>
  <c r="C17" i="10"/>
  <c r="K16" i="10"/>
  <c r="I16" i="10"/>
  <c r="K15" i="10"/>
  <c r="I15" i="10"/>
  <c r="K14" i="10"/>
  <c r="I14" i="10"/>
  <c r="F13" i="10"/>
  <c r="E13" i="10"/>
  <c r="I13" i="10" s="1"/>
  <c r="D12" i="10"/>
  <c r="C12" i="10"/>
  <c r="K11" i="10"/>
  <c r="I11" i="10"/>
  <c r="K10" i="10"/>
  <c r="I10" i="10"/>
  <c r="A29" i="10"/>
  <c r="A31" i="10" s="1"/>
  <c r="I23" i="1"/>
  <c r="H19" i="1"/>
  <c r="G19" i="1"/>
  <c r="I19" i="1" s="1"/>
  <c r="F18" i="1"/>
  <c r="E18" i="1"/>
  <c r="I18" i="1" s="1"/>
  <c r="D17" i="1"/>
  <c r="I17" i="1" s="1"/>
  <c r="C17" i="1"/>
  <c r="K16" i="1"/>
  <c r="K15" i="1"/>
  <c r="K14" i="1"/>
  <c r="I26" i="1"/>
  <c r="I25" i="1"/>
  <c r="I24" i="1"/>
  <c r="I22" i="1"/>
  <c r="I21" i="1"/>
  <c r="I16" i="1"/>
  <c r="I15" i="1"/>
  <c r="I14" i="1"/>
  <c r="I11" i="1"/>
  <c r="I10" i="1"/>
  <c r="F13" i="1"/>
  <c r="E13" i="1"/>
  <c r="I13" i="1" s="1"/>
  <c r="D12" i="1"/>
  <c r="C12" i="1"/>
  <c r="I12" i="1" s="1"/>
  <c r="K11" i="1"/>
  <c r="K10" i="1"/>
  <c r="G5" i="1"/>
  <c r="E5" i="1"/>
  <c r="D5" i="1"/>
  <c r="C5" i="1"/>
  <c r="A29" i="1" s="1"/>
  <c r="A31" i="1" s="1"/>
  <c r="D7" i="1"/>
  <c r="F7" i="1"/>
  <c r="F5" i="1" s="1"/>
  <c r="H7" i="1"/>
  <c r="H5" i="1" s="1"/>
  <c r="I17" i="10" l="1"/>
  <c r="I12" i="14"/>
  <c r="I12" i="10"/>
  <c r="I19" i="15"/>
  <c r="A29" i="14"/>
  <c r="A31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Francisco Manuel Cardoso Dias Gonçalves</author>
  </authors>
  <commentList>
    <comment ref="B5" authorId="0" shapeId="0" xr:uid="{50634C7E-0528-4046-AB85-782D1CE6B7CD}">
      <text>
        <r>
          <rPr>
            <b/>
            <sz val="10"/>
            <color rgb="FF000000"/>
            <rFont val="Tahoma"/>
            <family val="2"/>
          </rPr>
          <t>Francisco Manuel Cardoso Dias Gonçalves: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excludes fruit cost = total estimated to be 180k, i.e. 3M * 6 cents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Francisco Manuel Cardoso Dias Gonçalves</author>
  </authors>
  <commentList>
    <comment ref="B5" authorId="0" shapeId="0" xr:uid="{16EA9812-E65C-E84A-BF02-4E6B3F022189}">
      <text>
        <r>
          <rPr>
            <b/>
            <sz val="10"/>
            <color rgb="FF000000"/>
            <rFont val="Tahoma"/>
            <family val="2"/>
          </rPr>
          <t>Francisco Manuel Cardoso Dias Gonçalves: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excludes fruit cost = total estimated to be 180k, i.e. 3M * 6 cents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Francisco Manuel Cardoso Dias Gonçalves</author>
  </authors>
  <commentList>
    <comment ref="B5" authorId="0" shapeId="0" xr:uid="{DEEA8E90-0E2B-F24E-8AFE-341D2A0BA319}">
      <text>
        <r>
          <rPr>
            <b/>
            <sz val="10"/>
            <color rgb="FF000000"/>
            <rFont val="Tahoma"/>
            <family val="2"/>
          </rPr>
          <t>Francisco Manuel Cardoso Dias Gonçalves: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excludes fruit cost = total estimated to be 180k, i.e. 3M * 6 cents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Francisco Manuel Cardoso Dias Gonçalves</author>
  </authors>
  <commentList>
    <comment ref="B5" authorId="0" shapeId="0" xr:uid="{7CB717B4-E4DE-1740-91B4-BDA0A1B1DDE5}">
      <text>
        <r>
          <rPr>
            <b/>
            <sz val="10"/>
            <color rgb="FF000000"/>
            <rFont val="Tahoma"/>
            <family val="2"/>
          </rPr>
          <t>Francisco Manuel Cardoso Dias Gonçalves: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excludes fruit cost = total estimated to be 180k, i.e. 3M * 6 cents</t>
        </r>
      </text>
    </comment>
  </commentList>
</comments>
</file>

<file path=xl/sharedStrings.xml><?xml version="1.0" encoding="utf-8"?>
<sst xmlns="http://schemas.openxmlformats.org/spreadsheetml/2006/main" count="345" uniqueCount="114">
  <si>
    <t>wA</t>
  </si>
  <si>
    <t>wB</t>
  </si>
  <si>
    <t>pA</t>
  </si>
  <si>
    <t>jA</t>
  </si>
  <si>
    <t>jB</t>
  </si>
  <si>
    <t>pB</t>
  </si>
  <si>
    <t>Net Profit</t>
  </si>
  <si>
    <t>Fruit Cost</t>
  </si>
  <si>
    <t>Contribution</t>
  </si>
  <si>
    <t>constraints</t>
  </si>
  <si>
    <t>=</t>
  </si>
  <si>
    <t>&gt;=</t>
  </si>
  <si>
    <t>&lt;=</t>
  </si>
  <si>
    <t>integrality</t>
  </si>
  <si>
    <t>max</t>
  </si>
  <si>
    <t>Cell</t>
  </si>
  <si>
    <t>Name</t>
  </si>
  <si>
    <t>Cell Value</t>
  </si>
  <si>
    <t>Formula</t>
  </si>
  <si>
    <t>Status</t>
  </si>
  <si>
    <t>Slack</t>
  </si>
  <si>
    <t>$I$10</t>
  </si>
  <si>
    <t>Binding</t>
  </si>
  <si>
    <t>$I$14</t>
  </si>
  <si>
    <t>$I$14&lt;=$K$14</t>
  </si>
  <si>
    <t>Not Binding</t>
  </si>
  <si>
    <t>$I$15</t>
  </si>
  <si>
    <t>$I$15&lt;=$K$15</t>
  </si>
  <si>
    <t>$I$16</t>
  </si>
  <si>
    <t>$I$16&lt;=$K$16</t>
  </si>
  <si>
    <t>$I$14:$I$16 &lt;= $K$14:$K$16</t>
  </si>
  <si>
    <t>Microsoft Excel 16.11 Answer Report</t>
  </si>
  <si>
    <t>Result: Solver found a solution.  All constraints and optimality conditions are satisfied.</t>
  </si>
  <si>
    <t>Solver Engine</t>
  </si>
  <si>
    <t>Engine: Simplex LP</t>
  </si>
  <si>
    <t>Iterations: 14 Subproblems: 0</t>
  </si>
  <si>
    <t>Solver Options</t>
  </si>
  <si>
    <t>Max Time Unlimited, Iterations Unlimited, Precision 0.000001, Use Automatic Scaling</t>
  </si>
  <si>
    <t>Max Subproblems Unlimited, Max Integer Sols Unlimited, Integer Tolerance 1%, Assume NonNegative</t>
  </si>
  <si>
    <t>Objective Cell (Max)</t>
  </si>
  <si>
    <t>Original Value</t>
  </si>
  <si>
    <t>Final Value</t>
  </si>
  <si>
    <t>Variable Cells</t>
  </si>
  <si>
    <t>Integer</t>
  </si>
  <si>
    <t>Constraints</t>
  </si>
  <si>
    <t>$C$4</t>
  </si>
  <si>
    <t>Contin</t>
  </si>
  <si>
    <t>$D$4</t>
  </si>
  <si>
    <t>$E$4</t>
  </si>
  <si>
    <t>$F$4</t>
  </si>
  <si>
    <t>$G$4</t>
  </si>
  <si>
    <t>$H$4</t>
  </si>
  <si>
    <t>$I$11</t>
  </si>
  <si>
    <t>$I$12</t>
  </si>
  <si>
    <t>$I$12&gt;=$K$12</t>
  </si>
  <si>
    <t>$I$13</t>
  </si>
  <si>
    <t>$I$13&gt;=$K$13</t>
  </si>
  <si>
    <t>$I$21</t>
  </si>
  <si>
    <t>$I$21&gt;=$K$21</t>
  </si>
  <si>
    <t>$I$22</t>
  </si>
  <si>
    <t>$I$22&gt;=$K$22</t>
  </si>
  <si>
    <t>$I$23</t>
  </si>
  <si>
    <t>$I$23&gt;=$K$23</t>
  </si>
  <si>
    <t>$C$4:$H$4</t>
  </si>
  <si>
    <t>Microsoft Excel 16.11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</si>
  <si>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</si>
  <si>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</si>
  <si>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</si>
  <si>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</si>
  <si>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</si>
  <si>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</si>
  <si>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</si>
  <si>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</si>
  <si>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</si>
  <si>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</si>
  <si>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</si>
  <si>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</si>
  <si>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</si>
  <si>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16.11 Limits Report</t>
  </si>
  <si>
    <t>Variable</t>
  </si>
  <si>
    <t>Lower</t>
  </si>
  <si>
    <t>Limit</t>
  </si>
  <si>
    <t>Result</t>
  </si>
  <si>
    <t>Upper</t>
  </si>
  <si>
    <t>integers</t>
  </si>
  <si>
    <t>int</t>
  </si>
  <si>
    <t>profit + fruit cost</t>
  </si>
  <si>
    <t>fruit cost</t>
  </si>
  <si>
    <t>net profit</t>
  </si>
  <si>
    <t>DECIMAL CASES</t>
  </si>
  <si>
    <t>$A$29</t>
  </si>
  <si>
    <t>$I$24</t>
  </si>
  <si>
    <t>$I$24&gt;=$K$24</t>
  </si>
  <si>
    <t>$I$25</t>
  </si>
  <si>
    <t>$I$25&gt;=$K$25</t>
  </si>
  <si>
    <t>$I$26</t>
  </si>
  <si>
    <t>$I$26&gt;=$K$26</t>
  </si>
  <si>
    <t>$I$21:$I$26 &gt;= $K$21:$K$26</t>
  </si>
  <si>
    <t>pounds</t>
  </si>
  <si>
    <t>pounds wA</t>
  </si>
  <si>
    <t>pounds wB</t>
  </si>
  <si>
    <t>pounds jA</t>
  </si>
  <si>
    <t>pounds jB</t>
  </si>
  <si>
    <t>pounds pA</t>
  </si>
  <si>
    <t>pounds pB</t>
  </si>
  <si>
    <t>Worksheet: [case modeling.xlsx]diff_fischel</t>
  </si>
  <si>
    <t>Report Created: 27/03/2018 17:44:10</t>
  </si>
  <si>
    <t>Solution Time: 897649001.089 Seconds.</t>
  </si>
  <si>
    <t>$I$10&lt;=$K$10</t>
  </si>
  <si>
    <t>$I$11&lt;=$K$11</t>
  </si>
  <si>
    <t>Report Created: 27/03/2018 17:44:11</t>
  </si>
  <si>
    <t>without canning</t>
  </si>
  <si>
    <t>with canning</t>
  </si>
  <si>
    <t>myte is stupid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</si>
</sst>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i/>
      <sz val="10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5" fillId="0" borderId="1" xfId="0" applyFont="1" applyFill="1" applyBorder="1" applyAlignment="1">
      <alignment horizontal="center"/>
    </xf>
    <xf numFmtId="0" fontId="0" fillId="0" borderId="4" xfId="0" applyFill="1" applyBorder="1" applyAlignment="1"/>
    <xf numFmtId="0" fontId="0" fillId="0" borderId="0" xfId="0" applyFill="1" applyBorder="1" applyAlignment="1"/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0" fillId="0" borderId="0" xfId="0" applyNumberFormat="1" applyFill="1" applyBorder="1" applyAlignment="1"/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2" fontId="0" fillId="3" borderId="0" xfId="0" applyNumberForma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0" fillId="0" borderId="0" xfId="0" applyNumberFormat="1"/>
    <xf numFmtId="3" fontId="0" fillId="0" borderId="0" xfId="0" applyNumberFormat="1" applyAlignment="1">
      <alignment horizontal="center" vertical="center"/>
    </xf>
    <xf numFmtId="3" fontId="0" fillId="0" borderId="0" xfId="0" applyNumberFormat="1" applyFill="1" applyBorder="1" applyAlignment="1"/>
    <xf numFmtId="3" fontId="0" fillId="0" borderId="5" xfId="0" applyNumberFormat="1" applyFill="1" applyBorder="1" applyAlignment="1"/>
    <xf numFmtId="3" fontId="0" fillId="0" borderId="4" xfId="0" applyNumberFormat="1" applyFill="1" applyBorder="1" applyAlignment="1"/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164" fontId="0" fillId="0" borderId="0" xfId="1" applyNumberFormat="1" applyFont="1" applyAlignment="1">
      <alignment horizontal="left" vertical="center"/>
    </xf>
    <xf numFmtId="0" fontId="8" fillId="0" borderId="0" xfId="0" applyFont="1"/>
    <xf numFmtId="2" fontId="8" fillId="3" borderId="0" xfId="0" applyNumberFormat="1" applyFont="1" applyFill="1"/>
    <xf numFmtId="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5109-F998-7B4F-BD3C-B5A595C7F79B}">
  <dimension ref="A3:K34"/>
  <sheetViews>
    <sheetView workbookViewId="0">
      <selection activeCell="I24" sqref="I24"/>
    </sheetView>
  </sheetViews>
  <sheetFormatPr baseColWidth="10" defaultRowHeight="16"/>
  <cols>
    <col min="1" max="1" width="15.83203125" customWidth="1"/>
    <col min="7" max="7" width="15.83203125" customWidth="1"/>
    <col min="9" max="9" width="15.1640625" style="22" customWidth="1"/>
  </cols>
  <sheetData>
    <row r="3" spans="1:11">
      <c r="C3" t="s">
        <v>0</v>
      </c>
      <c r="D3" t="s">
        <v>1</v>
      </c>
      <c r="E3" t="s">
        <v>3</v>
      </c>
      <c r="F3" t="s">
        <v>4</v>
      </c>
      <c r="G3" t="s">
        <v>2</v>
      </c>
      <c r="H3" t="s">
        <v>5</v>
      </c>
    </row>
    <row r="4" spans="1:11">
      <c r="B4" t="s">
        <v>98</v>
      </c>
      <c r="C4" s="2">
        <v>524999.99999999988</v>
      </c>
      <c r="D4" s="2">
        <v>174999.99999999994</v>
      </c>
      <c r="E4" s="2">
        <v>75000.000000000029</v>
      </c>
      <c r="F4" s="2">
        <v>225000</v>
      </c>
      <c r="G4" s="2">
        <v>5.8207660913467407E-11</v>
      </c>
      <c r="H4" s="2">
        <v>2000000</v>
      </c>
    </row>
    <row r="5" spans="1:11">
      <c r="B5" t="s">
        <v>8</v>
      </c>
      <c r="C5">
        <f t="shared" ref="C5:H5" si="0">C6+C7</f>
        <v>1.2000000000000002</v>
      </c>
      <c r="D5">
        <f t="shared" si="0"/>
        <v>1.2000000000000002</v>
      </c>
      <c r="E5">
        <f t="shared" si="0"/>
        <v>1.1099999999999999</v>
      </c>
      <c r="F5">
        <f t="shared" si="0"/>
        <v>1.1099999999999999</v>
      </c>
      <c r="G5">
        <f t="shared" si="0"/>
        <v>1.62</v>
      </c>
      <c r="H5">
        <f t="shared" si="0"/>
        <v>1.62</v>
      </c>
    </row>
    <row r="6" spans="1:11">
      <c r="B6" s="1" t="s">
        <v>6</v>
      </c>
      <c r="C6" s="1">
        <v>0.12</v>
      </c>
      <c r="D6" s="1">
        <v>0.12</v>
      </c>
      <c r="E6" s="1">
        <v>-0.09</v>
      </c>
      <c r="F6" s="1">
        <v>-0.09</v>
      </c>
      <c r="G6" s="1">
        <v>0.12</v>
      </c>
      <c r="H6" s="1">
        <v>0.12</v>
      </c>
    </row>
    <row r="7" spans="1:11">
      <c r="B7" s="1" t="s">
        <v>7</v>
      </c>
      <c r="C7" s="1">
        <v>1.08</v>
      </c>
      <c r="D7" s="1">
        <f>C7</f>
        <v>1.08</v>
      </c>
      <c r="E7" s="1">
        <v>1.2</v>
      </c>
      <c r="F7" s="1">
        <f>E7</f>
        <v>1.2</v>
      </c>
      <c r="G7" s="1">
        <v>1.5</v>
      </c>
      <c r="H7" s="1">
        <f>G7</f>
        <v>1.5</v>
      </c>
    </row>
    <row r="9" spans="1:11">
      <c r="C9" t="s">
        <v>0</v>
      </c>
      <c r="D9" t="s">
        <v>1</v>
      </c>
      <c r="E9" t="s">
        <v>3</v>
      </c>
      <c r="F9" t="s">
        <v>4</v>
      </c>
      <c r="G9" t="s">
        <v>2</v>
      </c>
      <c r="H9" t="s">
        <v>5</v>
      </c>
    </row>
    <row r="10" spans="1:11">
      <c r="A10" t="s">
        <v>9</v>
      </c>
      <c r="C10" s="3">
        <v>1</v>
      </c>
      <c r="D10" s="3"/>
      <c r="E10" s="3">
        <v>1</v>
      </c>
      <c r="F10" s="3"/>
      <c r="G10" s="3">
        <v>1</v>
      </c>
      <c r="H10" s="3"/>
      <c r="I10" s="23">
        <f>SUMPRODUCT($C$4:$H$4,C10:H10)</f>
        <v>600000</v>
      </c>
      <c r="J10" s="5" t="s">
        <v>10</v>
      </c>
      <c r="K10" s="5">
        <f>3*10^6*(0.2)</f>
        <v>600000</v>
      </c>
    </row>
    <row r="11" spans="1:11">
      <c r="C11" s="3"/>
      <c r="D11" s="3">
        <v>1</v>
      </c>
      <c r="E11" s="3"/>
      <c r="F11" s="3">
        <v>1</v>
      </c>
      <c r="G11" s="3"/>
      <c r="H11" s="3">
        <v>1</v>
      </c>
      <c r="I11" s="23">
        <f t="shared" ref="I11:I26" si="1">SUMPRODUCT($C$4:$H$4,C11:H11)</f>
        <v>2400000</v>
      </c>
      <c r="J11" s="5" t="s">
        <v>10</v>
      </c>
      <c r="K11" s="5">
        <f>3*10^6*(0.8)</f>
        <v>2400000</v>
      </c>
    </row>
    <row r="12" spans="1:11">
      <c r="C12" s="3">
        <f>9-8</f>
        <v>1</v>
      </c>
      <c r="D12" s="3">
        <f>5-8</f>
        <v>-3</v>
      </c>
      <c r="E12" s="3"/>
      <c r="F12" s="3"/>
      <c r="G12" s="3"/>
      <c r="H12" s="3"/>
      <c r="I12" s="23">
        <f t="shared" si="1"/>
        <v>1.1641532182693481E-10</v>
      </c>
      <c r="J12" s="5" t="s">
        <v>11</v>
      </c>
      <c r="K12" s="5">
        <v>0</v>
      </c>
    </row>
    <row r="13" spans="1:11">
      <c r="C13" s="3"/>
      <c r="D13" s="3"/>
      <c r="E13" s="3">
        <f>9-6</f>
        <v>3</v>
      </c>
      <c r="F13" s="3">
        <f>5-6</f>
        <v>-1</v>
      </c>
      <c r="G13" s="3"/>
      <c r="H13" s="3"/>
      <c r="I13" s="23">
        <f t="shared" si="1"/>
        <v>8.7311491370201111E-11</v>
      </c>
      <c r="J13" s="5" t="s">
        <v>11</v>
      </c>
      <c r="K13" s="5">
        <v>0</v>
      </c>
    </row>
    <row r="14" spans="1:11">
      <c r="C14" s="3">
        <v>1</v>
      </c>
      <c r="D14" s="3">
        <v>1</v>
      </c>
      <c r="E14" s="3"/>
      <c r="F14" s="3"/>
      <c r="G14" s="3"/>
      <c r="H14" s="3"/>
      <c r="I14" s="23">
        <f t="shared" si="1"/>
        <v>699999.99999999977</v>
      </c>
      <c r="J14" s="5" t="s">
        <v>12</v>
      </c>
      <c r="K14" s="5">
        <f>0.8*10^6*18</f>
        <v>14400000</v>
      </c>
    </row>
    <row r="15" spans="1:11">
      <c r="C15" s="3"/>
      <c r="D15" s="3"/>
      <c r="E15" s="3">
        <v>1</v>
      </c>
      <c r="F15" s="3">
        <v>1</v>
      </c>
      <c r="G15" s="3"/>
      <c r="H15" s="3"/>
      <c r="I15" s="23">
        <f t="shared" si="1"/>
        <v>300000</v>
      </c>
      <c r="J15" s="5" t="s">
        <v>12</v>
      </c>
      <c r="K15" s="5">
        <f>0.05*10^6*20</f>
        <v>1000000</v>
      </c>
    </row>
    <row r="16" spans="1:11">
      <c r="C16" s="3"/>
      <c r="D16" s="3"/>
      <c r="E16" s="3"/>
      <c r="F16" s="3"/>
      <c r="G16" s="3">
        <v>1</v>
      </c>
      <c r="H16" s="3">
        <v>1</v>
      </c>
      <c r="I16" s="23">
        <f t="shared" si="1"/>
        <v>2000000</v>
      </c>
      <c r="J16" s="5" t="s">
        <v>12</v>
      </c>
      <c r="K16" s="5">
        <f>0.08*10^6*25</f>
        <v>2000000</v>
      </c>
    </row>
    <row r="17" spans="1:11">
      <c r="A17" t="s">
        <v>84</v>
      </c>
      <c r="C17" s="19">
        <f>1/18</f>
        <v>5.5555555555555552E-2</v>
      </c>
      <c r="D17" s="19">
        <f>1/18</f>
        <v>5.5555555555555552E-2</v>
      </c>
      <c r="E17" s="19"/>
      <c r="F17" s="19"/>
      <c r="G17" s="19"/>
      <c r="H17" s="19"/>
      <c r="I17" s="23">
        <f t="shared" si="1"/>
        <v>38888.888888888876</v>
      </c>
      <c r="J17" s="5" t="s">
        <v>85</v>
      </c>
      <c r="K17" s="5"/>
    </row>
    <row r="18" spans="1:11">
      <c r="C18" s="19"/>
      <c r="D18" s="19"/>
      <c r="E18" s="19">
        <f>1/20</f>
        <v>0.05</v>
      </c>
      <c r="F18" s="19">
        <f>1/20</f>
        <v>0.05</v>
      </c>
      <c r="G18" s="19"/>
      <c r="H18" s="19"/>
      <c r="I18" s="23">
        <f t="shared" si="1"/>
        <v>15000.000000000002</v>
      </c>
      <c r="J18" s="5" t="s">
        <v>85</v>
      </c>
      <c r="K18" s="5"/>
    </row>
    <row r="19" spans="1:11">
      <c r="C19" s="19"/>
      <c r="D19" s="19"/>
      <c r="E19" s="19"/>
      <c r="F19" s="19"/>
      <c r="G19" s="19">
        <f>1/25</f>
        <v>0.04</v>
      </c>
      <c r="H19" s="19">
        <f>1/25</f>
        <v>0.04</v>
      </c>
      <c r="I19" s="23">
        <f t="shared" si="1"/>
        <v>80000</v>
      </c>
      <c r="J19" s="5" t="s">
        <v>85</v>
      </c>
      <c r="K19" s="5"/>
    </row>
    <row r="20" spans="1:11">
      <c r="I20" s="23"/>
      <c r="J20" s="5"/>
      <c r="K20" s="5"/>
    </row>
    <row r="21" spans="1:11">
      <c r="A21" t="s">
        <v>13</v>
      </c>
      <c r="C21" s="4">
        <v>1</v>
      </c>
      <c r="D21" s="4"/>
      <c r="E21" s="4"/>
      <c r="F21" s="4"/>
      <c r="G21" s="4"/>
      <c r="H21" s="4"/>
      <c r="I21" s="23">
        <f t="shared" si="1"/>
        <v>524999.99999999988</v>
      </c>
      <c r="J21" s="5" t="s">
        <v>11</v>
      </c>
      <c r="K21" s="5">
        <v>0</v>
      </c>
    </row>
    <row r="22" spans="1:11">
      <c r="C22" s="4"/>
      <c r="D22" s="4">
        <v>1</v>
      </c>
      <c r="E22" s="4"/>
      <c r="F22" s="4"/>
      <c r="G22" s="4"/>
      <c r="H22" s="4"/>
      <c r="I22" s="23">
        <f t="shared" si="1"/>
        <v>174999.99999999994</v>
      </c>
      <c r="J22" s="5" t="s">
        <v>11</v>
      </c>
      <c r="K22" s="5">
        <v>0</v>
      </c>
    </row>
    <row r="23" spans="1:11">
      <c r="C23" s="4"/>
      <c r="D23" s="4"/>
      <c r="E23" s="4">
        <v>1</v>
      </c>
      <c r="F23" s="4"/>
      <c r="G23" s="4"/>
      <c r="H23" s="4"/>
      <c r="I23" s="23">
        <f>SUMPRODUCT($C$4:$H$4,C23:H23)</f>
        <v>75000.000000000029</v>
      </c>
      <c r="J23" s="5" t="s">
        <v>11</v>
      </c>
      <c r="K23" s="5">
        <v>0</v>
      </c>
    </row>
    <row r="24" spans="1:11">
      <c r="C24" s="4"/>
      <c r="D24" s="4"/>
      <c r="E24" s="4"/>
      <c r="F24" s="4">
        <v>1</v>
      </c>
      <c r="G24" s="4"/>
      <c r="H24" s="4"/>
      <c r="I24" s="23">
        <f t="shared" si="1"/>
        <v>225000</v>
      </c>
      <c r="J24" s="5" t="s">
        <v>11</v>
      </c>
      <c r="K24" s="5">
        <v>0</v>
      </c>
    </row>
    <row r="25" spans="1:11">
      <c r="C25" s="4"/>
      <c r="D25" s="4"/>
      <c r="E25" s="4"/>
      <c r="F25" s="4"/>
      <c r="G25" s="4">
        <v>1</v>
      </c>
      <c r="H25" s="4"/>
      <c r="I25" s="23">
        <f t="shared" si="1"/>
        <v>5.8207660913467407E-11</v>
      </c>
      <c r="J25" s="5" t="s">
        <v>11</v>
      </c>
      <c r="K25" s="5">
        <v>0</v>
      </c>
    </row>
    <row r="26" spans="1:11">
      <c r="C26" s="4"/>
      <c r="D26" s="4"/>
      <c r="E26" s="4"/>
      <c r="F26" s="4"/>
      <c r="G26" s="4"/>
      <c r="H26" s="4">
        <v>1</v>
      </c>
      <c r="I26" s="23">
        <f t="shared" si="1"/>
        <v>2000000</v>
      </c>
      <c r="J26" s="5" t="s">
        <v>11</v>
      </c>
      <c r="K26" s="5">
        <v>0</v>
      </c>
    </row>
    <row r="28" spans="1:11">
      <c r="A28" s="21" t="s">
        <v>14</v>
      </c>
    </row>
    <row r="29" spans="1:11">
      <c r="A29" s="20">
        <f>SUMPRODUCT(C4:H4,C5:H5)</f>
        <v>4413000</v>
      </c>
    </row>
    <row r="30" spans="1:11">
      <c r="A30">
        <v>-180000</v>
      </c>
    </row>
    <row r="31" spans="1:11">
      <c r="A31">
        <f>SUM(A29:A30)</f>
        <v>4233000</v>
      </c>
      <c r="E31" t="s">
        <v>89</v>
      </c>
    </row>
    <row r="32" spans="1:11">
      <c r="E32">
        <v>4413000</v>
      </c>
      <c r="F32" t="s">
        <v>86</v>
      </c>
    </row>
    <row r="33" spans="5:6">
      <c r="E33">
        <v>-180000</v>
      </c>
      <c r="F33" t="s">
        <v>87</v>
      </c>
    </row>
    <row r="34" spans="5:6">
      <c r="E34">
        <v>4233000</v>
      </c>
      <c r="F34" t="s">
        <v>88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00A8-2E2B-1148-BA6A-5D5543066B1D}">
  <dimension ref="A3:K34"/>
  <sheetViews>
    <sheetView workbookViewId="0">
      <selection activeCell="L38" sqref="L38"/>
    </sheetView>
  </sheetViews>
  <sheetFormatPr baseColWidth="10" defaultRowHeight="16"/>
  <cols>
    <col min="1" max="1" width="15.83203125" customWidth="1"/>
    <col min="7" max="7" width="15.83203125" customWidth="1"/>
    <col min="9" max="9" width="15.1640625" style="22" customWidth="1"/>
  </cols>
  <sheetData>
    <row r="3" spans="1:11">
      <c r="C3" t="s">
        <v>0</v>
      </c>
      <c r="D3" t="s">
        <v>1</v>
      </c>
      <c r="E3" t="s">
        <v>3</v>
      </c>
      <c r="F3" t="s">
        <v>4</v>
      </c>
      <c r="G3" t="s">
        <v>2</v>
      </c>
      <c r="H3" t="s">
        <v>5</v>
      </c>
    </row>
    <row r="4" spans="1:11">
      <c r="B4" t="s">
        <v>98</v>
      </c>
      <c r="C4" s="2">
        <v>524999.99999999988</v>
      </c>
      <c r="D4" s="2">
        <v>174999.99999999994</v>
      </c>
      <c r="E4" s="2">
        <v>75000.000000000029</v>
      </c>
      <c r="F4" s="2">
        <v>225000</v>
      </c>
      <c r="G4" s="2">
        <v>5.8207660913467407E-11</v>
      </c>
      <c r="H4" s="2">
        <v>2000000</v>
      </c>
    </row>
    <row r="5" spans="1:11">
      <c r="B5" t="s">
        <v>8</v>
      </c>
      <c r="C5">
        <v>1.48</v>
      </c>
      <c r="D5">
        <v>1.48</v>
      </c>
      <c r="E5">
        <v>1.32</v>
      </c>
      <c r="F5">
        <v>1.32</v>
      </c>
      <c r="G5">
        <v>1.85</v>
      </c>
      <c r="H5">
        <v>1.85</v>
      </c>
    </row>
    <row r="6" spans="1:11">
      <c r="B6" s="1"/>
      <c r="C6" s="1"/>
      <c r="D6" s="1"/>
      <c r="E6" s="1"/>
      <c r="F6" s="1"/>
      <c r="G6" s="1"/>
      <c r="H6" s="1"/>
    </row>
    <row r="7" spans="1:11">
      <c r="B7" s="1"/>
      <c r="C7" s="1"/>
      <c r="D7" s="1"/>
      <c r="E7" s="1"/>
      <c r="F7" s="1"/>
      <c r="G7" s="1"/>
      <c r="H7" s="1"/>
    </row>
    <row r="9" spans="1:11">
      <c r="C9" t="s">
        <v>0</v>
      </c>
      <c r="D9" t="s">
        <v>1</v>
      </c>
      <c r="E9" t="s">
        <v>3</v>
      </c>
      <c r="F9" t="s">
        <v>4</v>
      </c>
      <c r="G9" t="s">
        <v>2</v>
      </c>
      <c r="H9" t="s">
        <v>5</v>
      </c>
    </row>
    <row r="10" spans="1:11">
      <c r="A10" t="s">
        <v>9</v>
      </c>
      <c r="C10" s="3">
        <v>1</v>
      </c>
      <c r="D10" s="3"/>
      <c r="E10" s="3">
        <v>1</v>
      </c>
      <c r="F10" s="3"/>
      <c r="G10" s="3">
        <v>1</v>
      </c>
      <c r="H10" s="3"/>
      <c r="I10" s="23">
        <f>SUMPRODUCT($C$4:$H$4,C10:H10)</f>
        <v>600000</v>
      </c>
      <c r="J10" s="5" t="s">
        <v>10</v>
      </c>
      <c r="K10" s="5">
        <f>3*10^6*(0.2)</f>
        <v>600000</v>
      </c>
    </row>
    <row r="11" spans="1:11">
      <c r="C11" s="3"/>
      <c r="D11" s="3">
        <v>1</v>
      </c>
      <c r="E11" s="3"/>
      <c r="F11" s="3">
        <v>1</v>
      </c>
      <c r="G11" s="3"/>
      <c r="H11" s="3">
        <v>1</v>
      </c>
      <c r="I11" s="23">
        <f t="shared" ref="I11:I26" si="0">SUMPRODUCT($C$4:$H$4,C11:H11)</f>
        <v>2400000</v>
      </c>
      <c r="J11" s="5" t="s">
        <v>10</v>
      </c>
      <c r="K11" s="5">
        <f>3*10^6*(0.8)</f>
        <v>2400000</v>
      </c>
    </row>
    <row r="12" spans="1:11">
      <c r="C12" s="3">
        <f>9-8</f>
        <v>1</v>
      </c>
      <c r="D12" s="3">
        <f>5-8</f>
        <v>-3</v>
      </c>
      <c r="E12" s="3"/>
      <c r="F12" s="3"/>
      <c r="G12" s="3"/>
      <c r="H12" s="3"/>
      <c r="I12" s="23">
        <f t="shared" si="0"/>
        <v>1.1641532182693481E-10</v>
      </c>
      <c r="J12" s="5" t="s">
        <v>11</v>
      </c>
      <c r="K12" s="5">
        <v>0</v>
      </c>
    </row>
    <row r="13" spans="1:11">
      <c r="C13" s="3"/>
      <c r="D13" s="3"/>
      <c r="E13" s="3">
        <f>9-6</f>
        <v>3</v>
      </c>
      <c r="F13" s="3">
        <f>5-6</f>
        <v>-1</v>
      </c>
      <c r="G13" s="3"/>
      <c r="H13" s="3"/>
      <c r="I13" s="23">
        <f t="shared" si="0"/>
        <v>8.7311491370201111E-11</v>
      </c>
      <c r="J13" s="5" t="s">
        <v>11</v>
      </c>
      <c r="K13" s="5">
        <v>0</v>
      </c>
    </row>
    <row r="14" spans="1:11">
      <c r="C14" s="3">
        <v>1</v>
      </c>
      <c r="D14" s="3">
        <v>1</v>
      </c>
      <c r="E14" s="3"/>
      <c r="F14" s="3"/>
      <c r="G14" s="3"/>
      <c r="H14" s="3"/>
      <c r="I14" s="23">
        <f t="shared" si="0"/>
        <v>699999.99999999977</v>
      </c>
      <c r="J14" s="5" t="s">
        <v>12</v>
      </c>
      <c r="K14" s="5">
        <f>0.8*10^6*18</f>
        <v>14400000</v>
      </c>
    </row>
    <row r="15" spans="1:11">
      <c r="C15" s="3"/>
      <c r="D15" s="3"/>
      <c r="E15" s="3">
        <v>1</v>
      </c>
      <c r="F15" s="3">
        <v>1</v>
      </c>
      <c r="G15" s="3"/>
      <c r="H15" s="3"/>
      <c r="I15" s="23">
        <f t="shared" si="0"/>
        <v>300000</v>
      </c>
      <c r="J15" s="5" t="s">
        <v>12</v>
      </c>
      <c r="K15" s="5">
        <f>0.05*10^6*20</f>
        <v>1000000</v>
      </c>
    </row>
    <row r="16" spans="1:11">
      <c r="C16" s="3"/>
      <c r="D16" s="3"/>
      <c r="E16" s="3"/>
      <c r="F16" s="3"/>
      <c r="G16" s="3">
        <v>1</v>
      </c>
      <c r="H16" s="3">
        <v>1</v>
      </c>
      <c r="I16" s="23">
        <f t="shared" si="0"/>
        <v>2000000</v>
      </c>
      <c r="J16" s="5" t="s">
        <v>12</v>
      </c>
      <c r="K16" s="5">
        <f>0.08*10^6*25</f>
        <v>2000000</v>
      </c>
    </row>
    <row r="17" spans="1:11">
      <c r="A17" t="s">
        <v>84</v>
      </c>
      <c r="C17" s="19">
        <f>1/18</f>
        <v>5.5555555555555552E-2</v>
      </c>
      <c r="D17" s="19">
        <f>1/18</f>
        <v>5.5555555555555552E-2</v>
      </c>
      <c r="E17" s="19"/>
      <c r="F17" s="19"/>
      <c r="G17" s="19"/>
      <c r="H17" s="19"/>
      <c r="I17" s="23">
        <f t="shared" si="0"/>
        <v>38888.888888888876</v>
      </c>
      <c r="J17" s="5" t="s">
        <v>85</v>
      </c>
      <c r="K17" s="5"/>
    </row>
    <row r="18" spans="1:11">
      <c r="C18" s="19"/>
      <c r="D18" s="19"/>
      <c r="E18" s="19">
        <f>1/20</f>
        <v>0.05</v>
      </c>
      <c r="F18" s="19">
        <f>1/20</f>
        <v>0.05</v>
      </c>
      <c r="G18" s="19"/>
      <c r="H18" s="19"/>
      <c r="I18" s="23">
        <f t="shared" si="0"/>
        <v>15000.000000000002</v>
      </c>
      <c r="J18" s="5" t="s">
        <v>85</v>
      </c>
      <c r="K18" s="5"/>
    </row>
    <row r="19" spans="1:11">
      <c r="C19" s="19"/>
      <c r="D19" s="19"/>
      <c r="E19" s="19"/>
      <c r="F19" s="19"/>
      <c r="G19" s="19">
        <f>1/25</f>
        <v>0.04</v>
      </c>
      <c r="H19" s="19">
        <f>1/25</f>
        <v>0.04</v>
      </c>
      <c r="I19" s="23">
        <f t="shared" si="0"/>
        <v>80000</v>
      </c>
      <c r="J19" s="5" t="s">
        <v>85</v>
      </c>
      <c r="K19" s="5"/>
    </row>
    <row r="20" spans="1:11">
      <c r="I20" s="23"/>
      <c r="J20" s="5"/>
      <c r="K20" s="5"/>
    </row>
    <row r="21" spans="1:11">
      <c r="A21" t="s">
        <v>13</v>
      </c>
      <c r="C21" s="4">
        <v>1</v>
      </c>
      <c r="D21" s="4"/>
      <c r="E21" s="4"/>
      <c r="F21" s="4"/>
      <c r="G21" s="4"/>
      <c r="H21" s="4"/>
      <c r="I21" s="23">
        <f t="shared" si="0"/>
        <v>524999.99999999988</v>
      </c>
      <c r="J21" s="5" t="s">
        <v>11</v>
      </c>
      <c r="K21" s="5">
        <v>0</v>
      </c>
    </row>
    <row r="22" spans="1:11">
      <c r="C22" s="4"/>
      <c r="D22" s="4">
        <v>1</v>
      </c>
      <c r="E22" s="4"/>
      <c r="F22" s="4"/>
      <c r="G22" s="4"/>
      <c r="H22" s="4"/>
      <c r="I22" s="23">
        <f t="shared" si="0"/>
        <v>174999.99999999994</v>
      </c>
      <c r="J22" s="5" t="s">
        <v>11</v>
      </c>
      <c r="K22" s="5">
        <v>0</v>
      </c>
    </row>
    <row r="23" spans="1:11">
      <c r="C23" s="4"/>
      <c r="D23" s="4"/>
      <c r="E23" s="4">
        <v>1</v>
      </c>
      <c r="F23" s="4"/>
      <c r="G23" s="4"/>
      <c r="H23" s="4"/>
      <c r="I23" s="23">
        <f>SUMPRODUCT($C$4:$H$4,C23:H23)</f>
        <v>75000.000000000029</v>
      </c>
      <c r="J23" s="5" t="s">
        <v>11</v>
      </c>
      <c r="K23" s="5">
        <v>0</v>
      </c>
    </row>
    <row r="24" spans="1:11">
      <c r="C24" s="4"/>
      <c r="D24" s="4"/>
      <c r="E24" s="4"/>
      <c r="F24" s="4">
        <v>1</v>
      </c>
      <c r="G24" s="4"/>
      <c r="H24" s="4"/>
      <c r="I24" s="23">
        <f t="shared" si="0"/>
        <v>225000</v>
      </c>
      <c r="J24" s="5" t="s">
        <v>11</v>
      </c>
      <c r="K24" s="5">
        <v>0</v>
      </c>
    </row>
    <row r="25" spans="1:11">
      <c r="C25" s="4"/>
      <c r="D25" s="4"/>
      <c r="E25" s="4"/>
      <c r="F25" s="4"/>
      <c r="G25" s="4">
        <v>1</v>
      </c>
      <c r="H25" s="4"/>
      <c r="I25" s="23">
        <f t="shared" si="0"/>
        <v>5.8207660913467407E-11</v>
      </c>
      <c r="J25" s="5" t="s">
        <v>11</v>
      </c>
      <c r="K25" s="5">
        <v>0</v>
      </c>
    </row>
    <row r="26" spans="1:11">
      <c r="C26" s="4"/>
      <c r="D26" s="4"/>
      <c r="E26" s="4"/>
      <c r="F26" s="4"/>
      <c r="G26" s="4"/>
      <c r="H26" s="4">
        <v>1</v>
      </c>
      <c r="I26" s="23">
        <f t="shared" si="0"/>
        <v>2000000</v>
      </c>
      <c r="J26" s="5" t="s">
        <v>11</v>
      </c>
      <c r="K26" s="5">
        <v>0</v>
      </c>
    </row>
    <row r="28" spans="1:11">
      <c r="A28" s="21" t="s">
        <v>14</v>
      </c>
    </row>
    <row r="29" spans="1:11">
      <c r="A29" s="20">
        <f>SUMPRODUCT(C4:H4,C5:H5)</f>
        <v>5132000</v>
      </c>
    </row>
    <row r="30" spans="1:11">
      <c r="A30">
        <v>-180000</v>
      </c>
    </row>
    <row r="31" spans="1:11">
      <c r="A31">
        <f>SUM(A29:A30)</f>
        <v>4952000</v>
      </c>
      <c r="E31" t="s">
        <v>89</v>
      </c>
    </row>
    <row r="32" spans="1:11">
      <c r="E32">
        <v>4413000</v>
      </c>
      <c r="F32" t="s">
        <v>86</v>
      </c>
    </row>
    <row r="33" spans="5:6">
      <c r="E33">
        <v>-180000</v>
      </c>
      <c r="F33" t="s">
        <v>87</v>
      </c>
    </row>
    <row r="34" spans="5:6">
      <c r="E34">
        <v>4233000</v>
      </c>
      <c r="F34" t="s">
        <v>88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0CD2-6705-3642-A375-1DB39179BA3B}">
  <dimension ref="A1:G49"/>
  <sheetViews>
    <sheetView showGridLines="0" workbookViewId="0"/>
  </sheetViews>
  <sheetFormatPr baseColWidth="10" defaultRowHeight="16" outlineLevelRow="1"/>
  <cols>
    <col min="1" max="1" width="2.33203125" customWidth="1"/>
    <col min="2" max="2" width="5.6640625" bestFit="1" customWidth="1"/>
    <col min="3" max="3" width="10.1640625" bestFit="1" customWidth="1"/>
    <col min="4" max="4" width="12.83203125" bestFit="1" customWidth="1"/>
    <col min="5" max="5" width="12.6640625" bestFit="1" customWidth="1"/>
    <col min="6" max="6" width="10.83203125" bestFit="1" customWidth="1"/>
    <col min="7" max="7" width="9.1640625" bestFit="1" customWidth="1"/>
  </cols>
  <sheetData>
    <row r="1" spans="1:5">
      <c r="A1" s="6" t="s">
        <v>31</v>
      </c>
    </row>
    <row r="2" spans="1:5">
      <c r="A2" s="6" t="s">
        <v>105</v>
      </c>
    </row>
    <row r="3" spans="1:5">
      <c r="A3" s="6" t="s">
        <v>106</v>
      </c>
    </row>
    <row r="4" spans="1:5">
      <c r="A4" s="6" t="s">
        <v>32</v>
      </c>
    </row>
    <row r="5" spans="1:5">
      <c r="A5" s="6" t="s">
        <v>33</v>
      </c>
    </row>
    <row r="6" spans="1:5" hidden="1" outlineLevel="1">
      <c r="A6" s="6"/>
      <c r="B6" t="s">
        <v>34</v>
      </c>
    </row>
    <row r="7" spans="1:5" hidden="1" outlineLevel="1">
      <c r="A7" s="6"/>
      <c r="B7" t="s">
        <v>107</v>
      </c>
    </row>
    <row r="8" spans="1:5" hidden="1" outlineLevel="1">
      <c r="A8" s="6"/>
      <c r="B8" t="s">
        <v>35</v>
      </c>
    </row>
    <row r="9" spans="1:5" collapsed="1">
      <c r="A9" s="6" t="s">
        <v>36</v>
      </c>
    </row>
    <row r="10" spans="1:5" hidden="1" outlineLevel="1">
      <c r="B10" t="s">
        <v>37</v>
      </c>
    </row>
    <row r="11" spans="1:5" hidden="1" outlineLevel="1">
      <c r="B11" t="s">
        <v>38</v>
      </c>
    </row>
    <row r="12" spans="1:5" collapsed="1"/>
    <row r="14" spans="1:5" ht="17" thickBot="1">
      <c r="A14" t="s">
        <v>39</v>
      </c>
    </row>
    <row r="15" spans="1:5" ht="17" thickBot="1">
      <c r="B15" s="7" t="s">
        <v>15</v>
      </c>
      <c r="C15" s="7" t="s">
        <v>16</v>
      </c>
      <c r="D15" s="7" t="s">
        <v>40</v>
      </c>
      <c r="E15" s="7" t="s">
        <v>41</v>
      </c>
    </row>
    <row r="16" spans="1:5" ht="17" thickBot="1">
      <c r="B16" s="8" t="s">
        <v>90</v>
      </c>
      <c r="C16" s="8" t="s">
        <v>14</v>
      </c>
      <c r="D16" s="11">
        <v>0</v>
      </c>
      <c r="E16" s="11">
        <v>4413000</v>
      </c>
    </row>
    <row r="19" spans="1:7" ht="17" thickBot="1">
      <c r="A19" t="s">
        <v>42</v>
      </c>
    </row>
    <row r="20" spans="1:7" ht="17" thickBot="1">
      <c r="B20" s="7" t="s">
        <v>15</v>
      </c>
      <c r="C20" s="7" t="s">
        <v>16</v>
      </c>
      <c r="D20" s="7" t="s">
        <v>40</v>
      </c>
      <c r="E20" s="7" t="s">
        <v>41</v>
      </c>
      <c r="F20" s="7" t="s">
        <v>43</v>
      </c>
    </row>
    <row r="21" spans="1:7">
      <c r="B21" s="15" t="s">
        <v>63</v>
      </c>
      <c r="C21" s="14"/>
      <c r="D21" s="14"/>
      <c r="E21" s="14"/>
      <c r="F21" s="14"/>
    </row>
    <row r="22" spans="1:7" hidden="1" outlineLevel="1">
      <c r="B22" s="10" t="s">
        <v>45</v>
      </c>
      <c r="C22" s="10" t="s">
        <v>99</v>
      </c>
      <c r="D22" s="12">
        <v>0</v>
      </c>
      <c r="E22" s="12">
        <v>525000</v>
      </c>
      <c r="F22" s="10" t="s">
        <v>46</v>
      </c>
    </row>
    <row r="23" spans="1:7" hidden="1" outlineLevel="1">
      <c r="B23" s="10" t="s">
        <v>47</v>
      </c>
      <c r="C23" s="10" t="s">
        <v>100</v>
      </c>
      <c r="D23" s="12">
        <v>0</v>
      </c>
      <c r="E23" s="12">
        <v>175000</v>
      </c>
      <c r="F23" s="10" t="s">
        <v>46</v>
      </c>
    </row>
    <row r="24" spans="1:7" hidden="1" outlineLevel="1">
      <c r="B24" s="10" t="s">
        <v>48</v>
      </c>
      <c r="C24" s="10" t="s">
        <v>101</v>
      </c>
      <c r="D24" s="12">
        <v>0</v>
      </c>
      <c r="E24" s="12">
        <v>75000</v>
      </c>
      <c r="F24" s="10" t="s">
        <v>46</v>
      </c>
    </row>
    <row r="25" spans="1:7" hidden="1" outlineLevel="1">
      <c r="B25" s="10" t="s">
        <v>49</v>
      </c>
      <c r="C25" s="10" t="s">
        <v>102</v>
      </c>
      <c r="D25" s="12">
        <v>0</v>
      </c>
      <c r="E25" s="12">
        <v>225000</v>
      </c>
      <c r="F25" s="10" t="s">
        <v>46</v>
      </c>
    </row>
    <row r="26" spans="1:7" hidden="1" outlineLevel="1">
      <c r="B26" s="10" t="s">
        <v>50</v>
      </c>
      <c r="C26" s="10" t="s">
        <v>103</v>
      </c>
      <c r="D26" s="12">
        <v>0</v>
      </c>
      <c r="E26" s="12">
        <v>0</v>
      </c>
      <c r="F26" s="10" t="s">
        <v>46</v>
      </c>
    </row>
    <row r="27" spans="1:7" ht="17" hidden="1" outlineLevel="1" thickBot="1">
      <c r="B27" s="8" t="s">
        <v>51</v>
      </c>
      <c r="C27" s="8" t="s">
        <v>104</v>
      </c>
      <c r="D27" s="11">
        <v>0</v>
      </c>
      <c r="E27" s="11">
        <v>2000000</v>
      </c>
      <c r="F27" s="8" t="s">
        <v>46</v>
      </c>
    </row>
    <row r="28" spans="1:7" collapsed="1">
      <c r="B28" s="9"/>
      <c r="C28" s="9"/>
      <c r="D28" s="13"/>
      <c r="E28" s="13"/>
      <c r="F28" s="9"/>
    </row>
    <row r="31" spans="1:7" ht="17" thickBot="1">
      <c r="A31" t="s">
        <v>44</v>
      </c>
    </row>
    <row r="32" spans="1:7" ht="17" thickBot="1">
      <c r="B32" s="7" t="s">
        <v>15</v>
      </c>
      <c r="C32" s="7" t="s">
        <v>16</v>
      </c>
      <c r="D32" s="7" t="s">
        <v>17</v>
      </c>
      <c r="E32" s="7" t="s">
        <v>18</v>
      </c>
      <c r="F32" s="7" t="s">
        <v>19</v>
      </c>
      <c r="G32" s="7" t="s">
        <v>20</v>
      </c>
    </row>
    <row r="33" spans="2:7">
      <c r="B33" s="10" t="s">
        <v>21</v>
      </c>
      <c r="C33" s="10" t="s">
        <v>9</v>
      </c>
      <c r="D33" s="25">
        <v>600000</v>
      </c>
      <c r="E33" s="10" t="s">
        <v>108</v>
      </c>
      <c r="F33" s="10" t="s">
        <v>22</v>
      </c>
      <c r="G33" s="10">
        <v>0</v>
      </c>
    </row>
    <row r="34" spans="2:7">
      <c r="B34" s="10" t="s">
        <v>52</v>
      </c>
      <c r="C34" s="10"/>
      <c r="D34" s="25">
        <v>2400000</v>
      </c>
      <c r="E34" s="10" t="s">
        <v>109</v>
      </c>
      <c r="F34" s="10" t="s">
        <v>22</v>
      </c>
      <c r="G34" s="10">
        <v>0</v>
      </c>
    </row>
    <row r="35" spans="2:7">
      <c r="B35" s="10" t="s">
        <v>53</v>
      </c>
      <c r="C35" s="10"/>
      <c r="D35" s="25">
        <v>0</v>
      </c>
      <c r="E35" s="10" t="s">
        <v>54</v>
      </c>
      <c r="F35" s="10" t="s">
        <v>22</v>
      </c>
      <c r="G35" s="25">
        <v>0</v>
      </c>
    </row>
    <row r="36" spans="2:7">
      <c r="B36" s="10" t="s">
        <v>55</v>
      </c>
      <c r="C36" s="10"/>
      <c r="D36" s="25">
        <v>0</v>
      </c>
      <c r="E36" s="10" t="s">
        <v>56</v>
      </c>
      <c r="F36" s="10" t="s">
        <v>22</v>
      </c>
      <c r="G36" s="25">
        <v>0</v>
      </c>
    </row>
    <row r="37" spans="2:7">
      <c r="B37" s="16" t="s">
        <v>30</v>
      </c>
      <c r="C37" s="10"/>
      <c r="D37" s="25"/>
      <c r="E37" s="10"/>
      <c r="F37" s="10"/>
      <c r="G37" s="25"/>
    </row>
    <row r="38" spans="2:7" hidden="1" outlineLevel="1">
      <c r="B38" s="10" t="s">
        <v>23</v>
      </c>
      <c r="C38" s="10"/>
      <c r="D38" s="25">
        <v>700000</v>
      </c>
      <c r="E38" s="10" t="s">
        <v>24</v>
      </c>
      <c r="F38" s="10" t="s">
        <v>25</v>
      </c>
      <c r="G38" s="10">
        <v>13700000</v>
      </c>
    </row>
    <row r="39" spans="2:7" hidden="1" outlineLevel="1">
      <c r="B39" s="10" t="s">
        <v>26</v>
      </c>
      <c r="C39" s="10"/>
      <c r="D39" s="25">
        <v>300000</v>
      </c>
      <c r="E39" s="10" t="s">
        <v>27</v>
      </c>
      <c r="F39" s="10" t="s">
        <v>25</v>
      </c>
      <c r="G39" s="10">
        <v>700000</v>
      </c>
    </row>
    <row r="40" spans="2:7" hidden="1" outlineLevel="1">
      <c r="B40" s="10" t="s">
        <v>28</v>
      </c>
      <c r="C40" s="10"/>
      <c r="D40" s="25">
        <v>2000000</v>
      </c>
      <c r="E40" s="10" t="s">
        <v>29</v>
      </c>
      <c r="F40" s="10" t="s">
        <v>22</v>
      </c>
      <c r="G40" s="10">
        <v>0</v>
      </c>
    </row>
    <row r="41" spans="2:7" collapsed="1">
      <c r="B41" s="10"/>
      <c r="C41" s="10"/>
      <c r="D41" s="25"/>
      <c r="E41" s="10"/>
      <c r="F41" s="10"/>
      <c r="G41" s="10"/>
    </row>
    <row r="42" spans="2:7">
      <c r="B42" s="16" t="s">
        <v>97</v>
      </c>
      <c r="C42" s="10"/>
      <c r="D42" s="25"/>
      <c r="E42" s="10"/>
      <c r="F42" s="10"/>
      <c r="G42" s="10"/>
    </row>
    <row r="43" spans="2:7" hidden="1" outlineLevel="1">
      <c r="B43" s="10" t="s">
        <v>57</v>
      </c>
      <c r="C43" s="10" t="s">
        <v>13</v>
      </c>
      <c r="D43" s="25">
        <v>525000</v>
      </c>
      <c r="E43" s="10" t="s">
        <v>58</v>
      </c>
      <c r="F43" s="10" t="s">
        <v>25</v>
      </c>
      <c r="G43" s="25">
        <v>525000</v>
      </c>
    </row>
    <row r="44" spans="2:7" hidden="1" outlineLevel="1">
      <c r="B44" s="10" t="s">
        <v>59</v>
      </c>
      <c r="C44" s="10"/>
      <c r="D44" s="25">
        <v>175000</v>
      </c>
      <c r="E44" s="10" t="s">
        <v>60</v>
      </c>
      <c r="F44" s="10" t="s">
        <v>25</v>
      </c>
      <c r="G44" s="25">
        <v>175000</v>
      </c>
    </row>
    <row r="45" spans="2:7" hidden="1" outlineLevel="1">
      <c r="B45" s="10" t="s">
        <v>61</v>
      </c>
      <c r="C45" s="10"/>
      <c r="D45" s="25">
        <v>75000</v>
      </c>
      <c r="E45" s="10" t="s">
        <v>62</v>
      </c>
      <c r="F45" s="10" t="s">
        <v>25</v>
      </c>
      <c r="G45" s="25">
        <v>75000</v>
      </c>
    </row>
    <row r="46" spans="2:7" hidden="1" outlineLevel="1">
      <c r="B46" s="10" t="s">
        <v>91</v>
      </c>
      <c r="C46" s="10"/>
      <c r="D46" s="25">
        <v>225000</v>
      </c>
      <c r="E46" s="10" t="s">
        <v>92</v>
      </c>
      <c r="F46" s="10" t="s">
        <v>25</v>
      </c>
      <c r="G46" s="25">
        <v>225000</v>
      </c>
    </row>
    <row r="47" spans="2:7" hidden="1" outlineLevel="1">
      <c r="B47" s="10" t="s">
        <v>93</v>
      </c>
      <c r="C47" s="10"/>
      <c r="D47" s="25">
        <v>0</v>
      </c>
      <c r="E47" s="10" t="s">
        <v>94</v>
      </c>
      <c r="F47" s="10" t="s">
        <v>22</v>
      </c>
      <c r="G47" s="25">
        <v>0</v>
      </c>
    </row>
    <row r="48" spans="2:7" ht="17" hidden="1" outlineLevel="1" thickBot="1">
      <c r="B48" s="8" t="s">
        <v>95</v>
      </c>
      <c r="C48" s="8"/>
      <c r="D48" s="26">
        <v>2000000</v>
      </c>
      <c r="E48" s="8" t="s">
        <v>96</v>
      </c>
      <c r="F48" s="8" t="s">
        <v>25</v>
      </c>
      <c r="G48" s="26">
        <v>2000000</v>
      </c>
    </row>
    <row r="49" spans="2:7" collapsed="1">
      <c r="B49" s="9"/>
      <c r="C49" s="9"/>
      <c r="D49" s="24"/>
      <c r="E49" s="9"/>
      <c r="F49" s="9"/>
      <c r="G49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0DBB-7F8B-6544-8594-A62C9731FDDC}">
  <dimension ref="A1:H37"/>
  <sheetViews>
    <sheetView showGridLines="0" workbookViewId="0">
      <selection activeCell="E21" sqref="E21"/>
    </sheetView>
  </sheetViews>
  <sheetFormatPr baseColWidth="10" defaultRowHeight="16" outlineLevelRow="1"/>
  <cols>
    <col min="1" max="1" width="2.33203125" customWidth="1"/>
    <col min="2" max="2" width="5.6640625" bestFit="1" customWidth="1"/>
    <col min="3" max="3" width="10.1640625" bestFit="1" customWidth="1"/>
    <col min="4" max="5" width="8.1640625" bestFit="1" customWidth="1"/>
    <col min="6" max="6" width="10" bestFit="1" customWidth="1"/>
    <col min="7" max="8" width="12.1640625" bestFit="1" customWidth="1"/>
  </cols>
  <sheetData>
    <row r="1" spans="1:8">
      <c r="A1" s="6" t="s">
        <v>64</v>
      </c>
    </row>
    <row r="2" spans="1:8">
      <c r="A2" s="6" t="s">
        <v>105</v>
      </c>
    </row>
    <row r="3" spans="1:8">
      <c r="A3" s="6" t="s">
        <v>110</v>
      </c>
    </row>
    <row r="6" spans="1:8" ht="17" thickBot="1">
      <c r="A6" t="s">
        <v>42</v>
      </c>
    </row>
    <row r="7" spans="1:8">
      <c r="B7" s="17"/>
      <c r="C7" s="17"/>
      <c r="D7" s="17" t="s">
        <v>65</v>
      </c>
      <c r="E7" s="17" t="s">
        <v>67</v>
      </c>
      <c r="F7" s="17" t="s">
        <v>69</v>
      </c>
      <c r="G7" s="17" t="s">
        <v>71</v>
      </c>
      <c r="H7" s="17" t="s">
        <v>71</v>
      </c>
    </row>
    <row r="8" spans="1:8" ht="17" thickBot="1">
      <c r="B8" s="18" t="s">
        <v>15</v>
      </c>
      <c r="C8" s="18" t="s">
        <v>16</v>
      </c>
      <c r="D8" s="18" t="s">
        <v>66</v>
      </c>
      <c r="E8" s="18" t="s">
        <v>68</v>
      </c>
      <c r="F8" s="18" t="s">
        <v>70</v>
      </c>
      <c r="G8" s="18" t="s">
        <v>72</v>
      </c>
      <c r="H8" s="18" t="s">
        <v>73</v>
      </c>
    </row>
    <row r="9" spans="1:8">
      <c r="B9" s="15" t="s">
        <v>63</v>
      </c>
      <c r="C9" s="14"/>
      <c r="D9" s="14"/>
      <c r="E9" s="14"/>
      <c r="F9" s="14"/>
      <c r="G9" s="14"/>
      <c r="H9" s="14"/>
    </row>
    <row r="10" spans="1:8" hidden="1" outlineLevel="1">
      <c r="B10" s="10" t="s">
        <v>45</v>
      </c>
      <c r="C10" s="10" t="s">
        <v>99</v>
      </c>
      <c r="D10" s="10">
        <v>525000</v>
      </c>
      <c r="E10" s="10">
        <v>0</v>
      </c>
      <c r="F10" s="10">
        <v>1.2000000000000002</v>
      </c>
      <c r="G10" s="10">
        <v>2.8399999999999994</v>
      </c>
      <c r="H10" s="10">
        <v>0.1200000000000004</v>
      </c>
    </row>
    <row r="11" spans="1:8" hidden="1" outlineLevel="1">
      <c r="B11" s="10" t="s">
        <v>47</v>
      </c>
      <c r="C11" s="10" t="s">
        <v>100</v>
      </c>
      <c r="D11" s="10">
        <v>175000</v>
      </c>
      <c r="E11" s="10">
        <v>0</v>
      </c>
      <c r="F11" s="10">
        <v>1.2000000000000002</v>
      </c>
      <c r="G11" s="10">
        <v>8.5199999999999978</v>
      </c>
      <c r="H11" s="10">
        <v>0.12000000000000011</v>
      </c>
    </row>
    <row r="12" spans="1:8" hidden="1" outlineLevel="1">
      <c r="B12" s="10" t="s">
        <v>48</v>
      </c>
      <c r="C12" s="10" t="s">
        <v>101</v>
      </c>
      <c r="D12" s="10">
        <v>75000</v>
      </c>
      <c r="E12" s="10">
        <v>0</v>
      </c>
      <c r="F12" s="10">
        <v>1.1099999999999999</v>
      </c>
      <c r="G12" s="10">
        <v>0.1200000000000004</v>
      </c>
      <c r="H12" s="10">
        <v>2.8399999999999994</v>
      </c>
    </row>
    <row r="13" spans="1:8" hidden="1" outlineLevel="1">
      <c r="B13" s="10" t="s">
        <v>49</v>
      </c>
      <c r="C13" s="10" t="s">
        <v>102</v>
      </c>
      <c r="D13" s="10">
        <v>225000</v>
      </c>
      <c r="E13" s="10">
        <v>0</v>
      </c>
      <c r="F13" s="10">
        <v>1.1099999999999999</v>
      </c>
      <c r="G13" s="10">
        <v>0.12000000000000011</v>
      </c>
      <c r="H13" s="10">
        <v>0.94666666666666643</v>
      </c>
    </row>
    <row r="14" spans="1:8" hidden="1" outlineLevel="1">
      <c r="B14" s="10" t="s">
        <v>50</v>
      </c>
      <c r="C14" s="10" t="s">
        <v>103</v>
      </c>
      <c r="D14" s="10">
        <v>0</v>
      </c>
      <c r="E14" s="10">
        <v>0</v>
      </c>
      <c r="F14" s="10">
        <v>1.62</v>
      </c>
      <c r="G14" s="10">
        <v>0.1800000000000006</v>
      </c>
      <c r="H14" s="10">
        <v>1E+30</v>
      </c>
    </row>
    <row r="15" spans="1:8" ht="17" hidden="1" outlineLevel="1" thickBot="1">
      <c r="B15" s="8" t="s">
        <v>51</v>
      </c>
      <c r="C15" s="8" t="s">
        <v>104</v>
      </c>
      <c r="D15" s="8">
        <v>2000000</v>
      </c>
      <c r="E15" s="8">
        <v>0</v>
      </c>
      <c r="F15" s="8">
        <v>1.62</v>
      </c>
      <c r="G15" s="8">
        <v>1E+30</v>
      </c>
      <c r="H15" s="8">
        <v>0.1800000000000006</v>
      </c>
    </row>
    <row r="16" spans="1:8" collapsed="1">
      <c r="B16" s="9"/>
      <c r="C16" s="9"/>
      <c r="D16" s="9"/>
      <c r="E16" s="9"/>
      <c r="F16" s="9"/>
      <c r="G16" s="9"/>
      <c r="H16" s="9"/>
    </row>
    <row r="18" spans="1:8" ht="17" thickBot="1">
      <c r="A18" t="s">
        <v>44</v>
      </c>
    </row>
    <row r="19" spans="1:8">
      <c r="B19" s="17"/>
      <c r="C19" s="17"/>
      <c r="D19" s="17" t="s">
        <v>65</v>
      </c>
      <c r="E19" s="17" t="s">
        <v>74</v>
      </c>
      <c r="F19" s="17" t="s">
        <v>76</v>
      </c>
      <c r="G19" s="17" t="s">
        <v>71</v>
      </c>
      <c r="H19" s="17" t="s">
        <v>71</v>
      </c>
    </row>
    <row r="20" spans="1:8" ht="17" thickBot="1">
      <c r="B20" s="18" t="s">
        <v>15</v>
      </c>
      <c r="C20" s="18" t="s">
        <v>16</v>
      </c>
      <c r="D20" s="18" t="s">
        <v>66</v>
      </c>
      <c r="E20" s="18" t="s">
        <v>75</v>
      </c>
      <c r="F20" s="18" t="s">
        <v>77</v>
      </c>
      <c r="G20" s="18" t="s">
        <v>72</v>
      </c>
      <c r="H20" s="18" t="s">
        <v>73</v>
      </c>
    </row>
    <row r="21" spans="1:8">
      <c r="B21" s="10" t="s">
        <v>21</v>
      </c>
      <c r="C21" s="10" t="s">
        <v>9</v>
      </c>
      <c r="D21" s="10">
        <v>600000</v>
      </c>
      <c r="E21" s="10">
        <v>1.2450000000000003</v>
      </c>
      <c r="F21" s="10">
        <v>600000</v>
      </c>
      <c r="G21" s="10">
        <v>600000</v>
      </c>
      <c r="H21" s="10">
        <v>466666.66666666669</v>
      </c>
    </row>
    <row r="22" spans="1:8">
      <c r="B22" s="10" t="s">
        <v>52</v>
      </c>
      <c r="C22" s="10"/>
      <c r="D22" s="10">
        <v>2400000</v>
      </c>
      <c r="E22" s="10">
        <v>1.0649999999999997</v>
      </c>
      <c r="F22" s="10">
        <v>2400000</v>
      </c>
      <c r="G22" s="10">
        <v>466666.66666666669</v>
      </c>
      <c r="H22" s="10">
        <v>200000</v>
      </c>
    </row>
    <row r="23" spans="1:8">
      <c r="B23" s="10" t="s">
        <v>53</v>
      </c>
      <c r="C23" s="10"/>
      <c r="D23" s="10">
        <v>0</v>
      </c>
      <c r="E23" s="10">
        <v>-4.500000000000004E-2</v>
      </c>
      <c r="F23" s="10">
        <v>0</v>
      </c>
      <c r="G23" s="10">
        <v>466666.66666666669</v>
      </c>
      <c r="H23" s="10">
        <v>600000</v>
      </c>
    </row>
    <row r="24" spans="1:8">
      <c r="B24" s="10" t="s">
        <v>55</v>
      </c>
      <c r="C24" s="10"/>
      <c r="D24" s="10">
        <v>0</v>
      </c>
      <c r="E24" s="10">
        <v>-4.5000000000000151E-2</v>
      </c>
      <c r="F24" s="10">
        <v>0</v>
      </c>
      <c r="G24" s="10">
        <v>1400000</v>
      </c>
      <c r="H24" s="10">
        <v>200000</v>
      </c>
    </row>
    <row r="25" spans="1:8">
      <c r="B25" s="16" t="s">
        <v>30</v>
      </c>
      <c r="C25" s="10"/>
      <c r="D25" s="10"/>
      <c r="E25" s="10"/>
      <c r="F25" s="10"/>
      <c r="G25" s="10"/>
      <c r="H25" s="10"/>
    </row>
    <row r="26" spans="1:8" outlineLevel="1">
      <c r="B26" s="10" t="s">
        <v>23</v>
      </c>
      <c r="C26" s="10"/>
      <c r="D26" s="10">
        <v>700000</v>
      </c>
      <c r="E26" s="10">
        <v>0</v>
      </c>
      <c r="F26" s="10">
        <v>14400000</v>
      </c>
      <c r="G26" s="10">
        <v>1E+30</v>
      </c>
      <c r="H26" s="10">
        <v>13700000</v>
      </c>
    </row>
    <row r="27" spans="1:8" outlineLevel="1">
      <c r="B27" s="10" t="s">
        <v>26</v>
      </c>
      <c r="C27" s="10"/>
      <c r="D27" s="10">
        <v>300000</v>
      </c>
      <c r="E27" s="10">
        <v>0</v>
      </c>
      <c r="F27" s="10">
        <v>1000000</v>
      </c>
      <c r="G27" s="10">
        <v>1E+30</v>
      </c>
      <c r="H27" s="10">
        <v>700000</v>
      </c>
    </row>
    <row r="28" spans="1:8" outlineLevel="1">
      <c r="B28" s="10" t="s">
        <v>28</v>
      </c>
      <c r="C28" s="10"/>
      <c r="D28" s="10">
        <v>2000000</v>
      </c>
      <c r="E28" s="10">
        <v>0.55500000000000038</v>
      </c>
      <c r="F28" s="10">
        <v>2000000</v>
      </c>
      <c r="G28" s="10">
        <v>200000</v>
      </c>
      <c r="H28" s="10">
        <v>466666.66666666669</v>
      </c>
    </row>
    <row r="29" spans="1:8">
      <c r="B29" s="10"/>
      <c r="C29" s="10"/>
      <c r="D29" s="10"/>
      <c r="E29" s="10"/>
      <c r="F29" s="10"/>
      <c r="G29" s="10"/>
      <c r="H29" s="10"/>
    </row>
    <row r="30" spans="1:8">
      <c r="B30" s="16" t="s">
        <v>97</v>
      </c>
      <c r="C30" s="10"/>
      <c r="D30" s="10"/>
      <c r="E30" s="10"/>
      <c r="F30" s="10"/>
      <c r="G30" s="10"/>
      <c r="H30" s="10"/>
    </row>
    <row r="31" spans="1:8" outlineLevel="1">
      <c r="B31" s="10" t="s">
        <v>57</v>
      </c>
      <c r="C31" s="10" t="s">
        <v>13</v>
      </c>
      <c r="D31" s="10">
        <v>525000</v>
      </c>
      <c r="E31" s="10">
        <v>0</v>
      </c>
      <c r="F31" s="10">
        <v>0</v>
      </c>
      <c r="G31" s="10">
        <v>525000</v>
      </c>
      <c r="H31" s="10">
        <v>1E+30</v>
      </c>
    </row>
    <row r="32" spans="1:8" outlineLevel="1">
      <c r="B32" s="10" t="s">
        <v>59</v>
      </c>
      <c r="C32" s="10"/>
      <c r="D32" s="10">
        <v>175000</v>
      </c>
      <c r="E32" s="10">
        <v>0</v>
      </c>
      <c r="F32" s="10">
        <v>0</v>
      </c>
      <c r="G32" s="10">
        <v>175000</v>
      </c>
      <c r="H32" s="10">
        <v>1E+30</v>
      </c>
    </row>
    <row r="33" spans="2:8" outlineLevel="1">
      <c r="B33" s="10" t="s">
        <v>61</v>
      </c>
      <c r="C33" s="10"/>
      <c r="D33" s="10">
        <v>75000</v>
      </c>
      <c r="E33" s="10">
        <v>0</v>
      </c>
      <c r="F33" s="10">
        <v>0</v>
      </c>
      <c r="G33" s="10">
        <v>75000</v>
      </c>
      <c r="H33" s="10">
        <v>1E+30</v>
      </c>
    </row>
    <row r="34" spans="2:8" outlineLevel="1">
      <c r="B34" s="10" t="s">
        <v>91</v>
      </c>
      <c r="C34" s="10"/>
      <c r="D34" s="10">
        <v>225000</v>
      </c>
      <c r="E34" s="10">
        <v>0</v>
      </c>
      <c r="F34" s="10">
        <v>0</v>
      </c>
      <c r="G34" s="10">
        <v>225000</v>
      </c>
      <c r="H34" s="10">
        <v>1E+30</v>
      </c>
    </row>
    <row r="35" spans="2:8" outlineLevel="1">
      <c r="B35" s="10" t="s">
        <v>93</v>
      </c>
      <c r="C35" s="10"/>
      <c r="D35" s="10">
        <v>0</v>
      </c>
      <c r="E35" s="10">
        <v>-0.1800000000000006</v>
      </c>
      <c r="F35" s="10">
        <v>0</v>
      </c>
      <c r="G35" s="10">
        <v>350000</v>
      </c>
      <c r="H35" s="10">
        <v>0</v>
      </c>
    </row>
    <row r="36" spans="2:8" ht="17" outlineLevel="1" thickBot="1">
      <c r="B36" s="8" t="s">
        <v>95</v>
      </c>
      <c r="C36" s="8"/>
      <c r="D36" s="8">
        <v>2000000</v>
      </c>
      <c r="E36" s="8">
        <v>0</v>
      </c>
      <c r="F36" s="8">
        <v>0</v>
      </c>
      <c r="G36" s="8">
        <v>2000000</v>
      </c>
      <c r="H36" s="8">
        <v>1E+30</v>
      </c>
    </row>
    <row r="37" spans="2:8">
      <c r="B37" s="9"/>
      <c r="C37" s="9"/>
      <c r="D37" s="9"/>
      <c r="E37" s="9"/>
      <c r="F37" s="9"/>
      <c r="G37" s="9"/>
      <c r="H37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04D9-B4FC-0A40-8DD8-A3C255A1A817}">
  <dimension ref="A1:J20"/>
  <sheetViews>
    <sheetView showGridLines="0" workbookViewId="0">
      <selection sqref="A1:A3"/>
    </sheetView>
  </sheetViews>
  <sheetFormatPr baseColWidth="10" defaultRowHeight="16" outlineLevelRow="1"/>
  <cols>
    <col min="1" max="1" width="2.33203125" customWidth="1"/>
    <col min="2" max="2" width="6.33203125" bestFit="1" customWidth="1"/>
    <col min="3" max="3" width="10.1640625" bestFit="1" customWidth="1"/>
    <col min="4" max="4" width="8.1640625" bestFit="1" customWidth="1"/>
    <col min="5" max="5" width="2.33203125" customWidth="1"/>
    <col min="6" max="6" width="6.1640625" bestFit="1" customWidth="1"/>
    <col min="7" max="7" width="9" bestFit="1" customWidth="1"/>
    <col min="8" max="8" width="2.33203125" customWidth="1"/>
    <col min="9" max="9" width="6.1640625" bestFit="1" customWidth="1"/>
    <col min="10" max="10" width="9" bestFit="1" customWidth="1"/>
  </cols>
  <sheetData>
    <row r="1" spans="1:10">
      <c r="A1" s="6" t="s">
        <v>78</v>
      </c>
    </row>
    <row r="2" spans="1:10">
      <c r="A2" s="6" t="s">
        <v>105</v>
      </c>
    </row>
    <row r="3" spans="1:10">
      <c r="A3" s="6" t="s">
        <v>110</v>
      </c>
    </row>
    <row r="5" spans="1:10" ht="17" thickBot="1"/>
    <row r="6" spans="1:10">
      <c r="B6" s="17"/>
      <c r="C6" s="17" t="s">
        <v>69</v>
      </c>
      <c r="D6" s="17"/>
    </row>
    <row r="7" spans="1:10" ht="17" thickBot="1">
      <c r="B7" s="18" t="s">
        <v>15</v>
      </c>
      <c r="C7" s="18" t="s">
        <v>16</v>
      </c>
      <c r="D7" s="18" t="s">
        <v>66</v>
      </c>
    </row>
    <row r="8" spans="1:10" ht="17" thickBot="1">
      <c r="B8" s="8" t="s">
        <v>90</v>
      </c>
      <c r="C8" s="8" t="s">
        <v>14</v>
      </c>
      <c r="D8" s="11">
        <v>4413000</v>
      </c>
    </row>
    <row r="10" spans="1:10" ht="17" thickBot="1"/>
    <row r="11" spans="1:10">
      <c r="B11" s="17"/>
      <c r="C11" s="17" t="s">
        <v>79</v>
      </c>
      <c r="D11" s="17"/>
      <c r="F11" s="17" t="s">
        <v>80</v>
      </c>
      <c r="G11" s="17" t="s">
        <v>69</v>
      </c>
      <c r="I11" s="17" t="s">
        <v>83</v>
      </c>
      <c r="J11" s="17" t="s">
        <v>69</v>
      </c>
    </row>
    <row r="12" spans="1:10" ht="17" thickBot="1">
      <c r="B12" s="18" t="s">
        <v>15</v>
      </c>
      <c r="C12" s="18" t="s">
        <v>16</v>
      </c>
      <c r="D12" s="18" t="s">
        <v>66</v>
      </c>
      <c r="F12" s="18" t="s">
        <v>81</v>
      </c>
      <c r="G12" s="18" t="s">
        <v>82</v>
      </c>
      <c r="I12" s="18" t="s">
        <v>81</v>
      </c>
      <c r="J12" s="18" t="s">
        <v>82</v>
      </c>
    </row>
    <row r="13" spans="1:10">
      <c r="B13" s="15" t="s">
        <v>63</v>
      </c>
      <c r="C13" s="14"/>
      <c r="D13" s="14"/>
      <c r="F13" s="14"/>
      <c r="G13" s="14"/>
      <c r="I13" s="14"/>
      <c r="J13" s="14"/>
    </row>
    <row r="14" spans="1:10" hidden="1" outlineLevel="1">
      <c r="B14" s="10" t="s">
        <v>45</v>
      </c>
      <c r="C14" s="10" t="s">
        <v>99</v>
      </c>
      <c r="D14" s="12">
        <v>525000</v>
      </c>
      <c r="F14" s="12">
        <v>0</v>
      </c>
      <c r="G14" s="12">
        <v>85</v>
      </c>
      <c r="I14" s="12">
        <v>250</v>
      </c>
      <c r="J14" s="12">
        <v>18835</v>
      </c>
    </row>
    <row r="15" spans="1:10" hidden="1" outlineLevel="1">
      <c r="B15" s="10" t="s">
        <v>47</v>
      </c>
      <c r="C15" s="10" t="s">
        <v>100</v>
      </c>
      <c r="D15" s="12">
        <v>175000</v>
      </c>
      <c r="F15" s="12">
        <v>0</v>
      </c>
      <c r="G15" s="12">
        <v>110</v>
      </c>
      <c r="I15" s="12">
        <v>398.5</v>
      </c>
      <c r="J15" s="12">
        <v>20035</v>
      </c>
    </row>
    <row r="16" spans="1:10" hidden="1" outlineLevel="1">
      <c r="B16" s="10" t="s">
        <v>48</v>
      </c>
      <c r="C16" s="10" t="s">
        <v>101</v>
      </c>
      <c r="D16" s="12">
        <v>75000</v>
      </c>
      <c r="F16" s="12">
        <v>0</v>
      </c>
      <c r="G16" s="12">
        <v>125</v>
      </c>
      <c r="I16" s="12">
        <v>597</v>
      </c>
      <c r="J16" s="12">
        <v>21020</v>
      </c>
    </row>
    <row r="17" spans="2:10" hidden="1" outlineLevel="1">
      <c r="B17" s="10" t="s">
        <v>49</v>
      </c>
      <c r="C17" s="10" t="s">
        <v>102</v>
      </c>
      <c r="D17" s="12">
        <v>225000</v>
      </c>
      <c r="F17" s="12"/>
      <c r="G17" s="12"/>
      <c r="I17" s="12"/>
      <c r="J17" s="12"/>
    </row>
    <row r="18" spans="2:10" hidden="1" outlineLevel="1">
      <c r="B18" s="10" t="s">
        <v>50</v>
      </c>
      <c r="C18" s="10" t="s">
        <v>103</v>
      </c>
      <c r="D18" s="12">
        <v>0</v>
      </c>
      <c r="F18" s="12"/>
      <c r="G18" s="12"/>
      <c r="I18" s="12"/>
      <c r="J18" s="12"/>
    </row>
    <row r="19" spans="2:10" ht="17" hidden="1" outlineLevel="1" thickBot="1">
      <c r="B19" s="8" t="s">
        <v>51</v>
      </c>
      <c r="C19" s="8" t="s">
        <v>104</v>
      </c>
      <c r="D19" s="11">
        <v>2000000</v>
      </c>
      <c r="F19" s="11"/>
      <c r="G19" s="11"/>
      <c r="I19" s="11"/>
      <c r="J19" s="11"/>
    </row>
    <row r="20" spans="2:10" collapsed="1">
      <c r="B20" s="9"/>
      <c r="C20" s="9"/>
      <c r="D20" s="13"/>
      <c r="F20" s="13"/>
      <c r="G20" s="13"/>
      <c r="I20" s="13"/>
      <c r="J2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9575-18BD-2A49-AF8D-2AB5C33F0EEF}">
  <dimension ref="A3:K34"/>
  <sheetViews>
    <sheetView workbookViewId="0">
      <selection activeCell="E34" sqref="E34"/>
    </sheetView>
  </sheetViews>
  <sheetFormatPr baseColWidth="10" defaultRowHeight="16"/>
  <cols>
    <col min="1" max="1" width="15.83203125" customWidth="1"/>
    <col min="7" max="7" width="15.83203125" customWidth="1"/>
    <col min="9" max="9" width="15.1640625" style="22" customWidth="1"/>
  </cols>
  <sheetData>
    <row r="3" spans="1:11">
      <c r="C3" t="s">
        <v>0</v>
      </c>
      <c r="D3" t="s">
        <v>1</v>
      </c>
      <c r="E3" t="s">
        <v>3</v>
      </c>
      <c r="F3" t="s">
        <v>4</v>
      </c>
      <c r="G3" t="s">
        <v>2</v>
      </c>
      <c r="H3" t="s">
        <v>5</v>
      </c>
    </row>
    <row r="4" spans="1:11">
      <c r="B4" t="s">
        <v>98</v>
      </c>
      <c r="C4" s="2">
        <v>525000</v>
      </c>
      <c r="D4" s="2">
        <v>175000</v>
      </c>
      <c r="E4" s="2">
        <v>75000</v>
      </c>
      <c r="F4" s="2">
        <v>225000</v>
      </c>
      <c r="G4" s="2">
        <v>0</v>
      </c>
      <c r="H4" s="2">
        <v>2000000</v>
      </c>
    </row>
    <row r="5" spans="1:11">
      <c r="B5" t="s">
        <v>8</v>
      </c>
      <c r="C5">
        <f t="shared" ref="C5:H5" si="0">C6+C7</f>
        <v>1.2000000000000002</v>
      </c>
      <c r="D5">
        <f t="shared" si="0"/>
        <v>1.2000000000000002</v>
      </c>
      <c r="E5">
        <f t="shared" si="0"/>
        <v>1.1099999999999999</v>
      </c>
      <c r="F5">
        <f t="shared" si="0"/>
        <v>1.1099999999999999</v>
      </c>
      <c r="G5">
        <f t="shared" si="0"/>
        <v>1.62</v>
      </c>
      <c r="H5">
        <f t="shared" si="0"/>
        <v>1.62</v>
      </c>
    </row>
    <row r="6" spans="1:11">
      <c r="B6" s="1" t="s">
        <v>6</v>
      </c>
      <c r="C6" s="1">
        <v>0.12</v>
      </c>
      <c r="D6" s="1">
        <v>0.12</v>
      </c>
      <c r="E6" s="1">
        <v>-0.09</v>
      </c>
      <c r="F6" s="1">
        <v>-0.09</v>
      </c>
      <c r="G6" s="1">
        <v>0.12</v>
      </c>
      <c r="H6" s="1">
        <v>0.12</v>
      </c>
    </row>
    <row r="7" spans="1:11">
      <c r="B7" s="1" t="s">
        <v>7</v>
      </c>
      <c r="C7" s="1">
        <v>1.08</v>
      </c>
      <c r="D7" s="1">
        <f>C7</f>
        <v>1.08</v>
      </c>
      <c r="E7" s="1">
        <v>1.2</v>
      </c>
      <c r="F7" s="1">
        <f>E7</f>
        <v>1.2</v>
      </c>
      <c r="G7" s="1">
        <v>1.5</v>
      </c>
      <c r="H7" s="1">
        <f>G7</f>
        <v>1.5</v>
      </c>
    </row>
    <row r="9" spans="1:11">
      <c r="C9" t="s">
        <v>0</v>
      </c>
      <c r="D9" t="s">
        <v>1</v>
      </c>
      <c r="E9" t="s">
        <v>3</v>
      </c>
      <c r="F9" t="s">
        <v>4</v>
      </c>
      <c r="G9" t="s">
        <v>2</v>
      </c>
      <c r="H9" t="s">
        <v>5</v>
      </c>
    </row>
    <row r="10" spans="1:11">
      <c r="A10" t="s">
        <v>9</v>
      </c>
      <c r="C10" s="3">
        <v>1</v>
      </c>
      <c r="D10" s="3"/>
      <c r="E10" s="3">
        <v>1</v>
      </c>
      <c r="F10" s="3"/>
      <c r="G10" s="3">
        <v>1</v>
      </c>
      <c r="H10" s="3"/>
      <c r="I10" s="23">
        <f>SUMPRODUCT($C$4:$H$4,C10:H10)</f>
        <v>600000</v>
      </c>
      <c r="J10" s="5" t="s">
        <v>12</v>
      </c>
      <c r="K10" s="5">
        <f>3*10^6*(0.2)</f>
        <v>600000</v>
      </c>
    </row>
    <row r="11" spans="1:11">
      <c r="C11" s="3"/>
      <c r="D11" s="3">
        <v>1</v>
      </c>
      <c r="E11" s="3"/>
      <c r="F11" s="3">
        <v>1</v>
      </c>
      <c r="G11" s="3"/>
      <c r="H11" s="3">
        <v>1</v>
      </c>
      <c r="I11" s="23">
        <f t="shared" ref="I11:I26" si="1">SUMPRODUCT($C$4:$H$4,C11:H11)</f>
        <v>2400000</v>
      </c>
      <c r="J11" s="5" t="s">
        <v>12</v>
      </c>
      <c r="K11" s="5">
        <f>3*10^6*(0.8)</f>
        <v>2400000</v>
      </c>
    </row>
    <row r="12" spans="1:11">
      <c r="C12" s="3">
        <f>9-8</f>
        <v>1</v>
      </c>
      <c r="D12" s="3">
        <f>5-8</f>
        <v>-3</v>
      </c>
      <c r="E12" s="3"/>
      <c r="F12" s="3"/>
      <c r="G12" s="3"/>
      <c r="H12" s="3"/>
      <c r="I12" s="23">
        <f t="shared" si="1"/>
        <v>0</v>
      </c>
      <c r="J12" s="5" t="s">
        <v>11</v>
      </c>
      <c r="K12" s="5">
        <v>0</v>
      </c>
    </row>
    <row r="13" spans="1:11">
      <c r="C13" s="3"/>
      <c r="D13" s="3"/>
      <c r="E13" s="3">
        <f>9-6</f>
        <v>3</v>
      </c>
      <c r="F13" s="3">
        <f>5-6</f>
        <v>-1</v>
      </c>
      <c r="G13" s="3"/>
      <c r="H13" s="3"/>
      <c r="I13" s="23">
        <f t="shared" si="1"/>
        <v>0</v>
      </c>
      <c r="J13" s="5" t="s">
        <v>11</v>
      </c>
      <c r="K13" s="5">
        <v>0</v>
      </c>
    </row>
    <row r="14" spans="1:11">
      <c r="C14" s="3">
        <v>1</v>
      </c>
      <c r="D14" s="3">
        <v>1</v>
      </c>
      <c r="E14" s="3"/>
      <c r="F14" s="3"/>
      <c r="G14" s="3"/>
      <c r="H14" s="3"/>
      <c r="I14" s="23">
        <f t="shared" si="1"/>
        <v>700000</v>
      </c>
      <c r="J14" s="5" t="s">
        <v>12</v>
      </c>
      <c r="K14" s="5">
        <f>0.8*10^6*18</f>
        <v>14400000</v>
      </c>
    </row>
    <row r="15" spans="1:11">
      <c r="C15" s="3"/>
      <c r="D15" s="3"/>
      <c r="E15" s="3">
        <v>1</v>
      </c>
      <c r="F15" s="3">
        <v>1</v>
      </c>
      <c r="G15" s="3"/>
      <c r="H15" s="3"/>
      <c r="I15" s="23">
        <f t="shared" si="1"/>
        <v>300000</v>
      </c>
      <c r="J15" s="5" t="s">
        <v>12</v>
      </c>
      <c r="K15" s="5">
        <f>0.05*10^6*20</f>
        <v>1000000</v>
      </c>
    </row>
    <row r="16" spans="1:11">
      <c r="C16" s="3"/>
      <c r="D16" s="3"/>
      <c r="E16" s="3"/>
      <c r="F16" s="3"/>
      <c r="G16" s="3">
        <v>1</v>
      </c>
      <c r="H16" s="3">
        <v>1</v>
      </c>
      <c r="I16" s="23">
        <f t="shared" si="1"/>
        <v>2000000</v>
      </c>
      <c r="J16" s="5" t="s">
        <v>12</v>
      </c>
      <c r="K16" s="5">
        <f>0.08*10^6*25</f>
        <v>2000000</v>
      </c>
    </row>
    <row r="17" spans="1:11">
      <c r="A17" s="30" t="s">
        <v>84</v>
      </c>
      <c r="B17" s="30"/>
      <c r="C17" s="31">
        <f>1/18</f>
        <v>5.5555555555555552E-2</v>
      </c>
      <c r="D17" s="31">
        <f>1/18</f>
        <v>5.5555555555555552E-2</v>
      </c>
      <c r="E17" s="31"/>
      <c r="F17" s="31"/>
      <c r="G17" s="31"/>
      <c r="H17" s="31"/>
      <c r="I17" s="32">
        <f t="shared" si="1"/>
        <v>38888.888888888883</v>
      </c>
      <c r="J17" s="33" t="s">
        <v>85</v>
      </c>
      <c r="K17" s="33"/>
    </row>
    <row r="18" spans="1:11">
      <c r="A18" s="30"/>
      <c r="B18" s="30"/>
      <c r="C18" s="31"/>
      <c r="D18" s="31"/>
      <c r="E18" s="31">
        <f>1/20</f>
        <v>0.05</v>
      </c>
      <c r="F18" s="31">
        <f>1/20</f>
        <v>0.05</v>
      </c>
      <c r="G18" s="31"/>
      <c r="H18" s="31"/>
      <c r="I18" s="32">
        <f t="shared" si="1"/>
        <v>15000</v>
      </c>
      <c r="J18" s="33" t="s">
        <v>85</v>
      </c>
      <c r="K18" s="33"/>
    </row>
    <row r="19" spans="1:11">
      <c r="A19" s="30"/>
      <c r="B19" s="30"/>
      <c r="C19" s="31"/>
      <c r="D19" s="31"/>
      <c r="E19" s="31"/>
      <c r="F19" s="31"/>
      <c r="G19" s="31">
        <f>1/25</f>
        <v>0.04</v>
      </c>
      <c r="H19" s="31">
        <f>1/25</f>
        <v>0.04</v>
      </c>
      <c r="I19" s="32">
        <f t="shared" si="1"/>
        <v>80000</v>
      </c>
      <c r="J19" s="33" t="s">
        <v>85</v>
      </c>
      <c r="K19" s="33"/>
    </row>
    <row r="20" spans="1:11">
      <c r="I20" s="23"/>
      <c r="J20" s="5"/>
      <c r="K20" s="5"/>
    </row>
    <row r="21" spans="1:11">
      <c r="A21" t="s">
        <v>13</v>
      </c>
      <c r="C21" s="4">
        <v>1</v>
      </c>
      <c r="D21" s="4"/>
      <c r="E21" s="4"/>
      <c r="F21" s="4"/>
      <c r="G21" s="4"/>
      <c r="H21" s="4"/>
      <c r="I21" s="23">
        <f t="shared" si="1"/>
        <v>525000</v>
      </c>
      <c r="J21" s="5" t="s">
        <v>11</v>
      </c>
      <c r="K21" s="5">
        <v>0</v>
      </c>
    </row>
    <row r="22" spans="1:11">
      <c r="C22" s="4"/>
      <c r="D22" s="4">
        <v>1</v>
      </c>
      <c r="E22" s="4"/>
      <c r="F22" s="4"/>
      <c r="G22" s="4"/>
      <c r="H22" s="4"/>
      <c r="I22" s="23">
        <f t="shared" si="1"/>
        <v>175000</v>
      </c>
      <c r="J22" s="5" t="s">
        <v>11</v>
      </c>
      <c r="K22" s="5">
        <v>0</v>
      </c>
    </row>
    <row r="23" spans="1:11">
      <c r="C23" s="4"/>
      <c r="D23" s="4"/>
      <c r="E23" s="4">
        <v>1</v>
      </c>
      <c r="F23" s="4"/>
      <c r="G23" s="4"/>
      <c r="H23" s="4"/>
      <c r="I23" s="23">
        <f>SUMPRODUCT($C$4:$H$4,C23:H23)</f>
        <v>75000</v>
      </c>
      <c r="J23" s="5" t="s">
        <v>11</v>
      </c>
      <c r="K23" s="5">
        <v>0</v>
      </c>
    </row>
    <row r="24" spans="1:11">
      <c r="C24" s="4"/>
      <c r="D24" s="4"/>
      <c r="E24" s="4"/>
      <c r="F24" s="4">
        <v>1</v>
      </c>
      <c r="G24" s="4"/>
      <c r="H24" s="4"/>
      <c r="I24" s="23">
        <f t="shared" si="1"/>
        <v>225000</v>
      </c>
      <c r="J24" s="5" t="s">
        <v>11</v>
      </c>
      <c r="K24" s="5">
        <v>0</v>
      </c>
    </row>
    <row r="25" spans="1:11">
      <c r="C25" s="4"/>
      <c r="D25" s="4"/>
      <c r="E25" s="4"/>
      <c r="F25" s="4"/>
      <c r="G25" s="4">
        <v>1</v>
      </c>
      <c r="H25" s="4"/>
      <c r="I25" s="23">
        <f t="shared" si="1"/>
        <v>0</v>
      </c>
      <c r="J25" s="5" t="s">
        <v>11</v>
      </c>
      <c r="K25" s="5">
        <v>0</v>
      </c>
    </row>
    <row r="26" spans="1:11">
      <c r="C26" s="4"/>
      <c r="D26" s="4"/>
      <c r="E26" s="4"/>
      <c r="F26" s="4"/>
      <c r="G26" s="4"/>
      <c r="H26" s="4">
        <v>1</v>
      </c>
      <c r="I26" s="23">
        <f t="shared" si="1"/>
        <v>2000000</v>
      </c>
      <c r="J26" s="5" t="s">
        <v>11</v>
      </c>
      <c r="K26" s="5">
        <v>0</v>
      </c>
    </row>
    <row r="28" spans="1:11">
      <c r="A28" s="21" t="s">
        <v>14</v>
      </c>
    </row>
    <row r="29" spans="1:11">
      <c r="A29" s="20">
        <f>SUMPRODUCT(C4:H4,C5:H5)</f>
        <v>4413000</v>
      </c>
    </row>
    <row r="30" spans="1:11">
      <c r="A30">
        <v>-180000</v>
      </c>
    </row>
    <row r="31" spans="1:11">
      <c r="A31">
        <f>SUM(A29:A30)</f>
        <v>4233000</v>
      </c>
      <c r="E31" t="s">
        <v>89</v>
      </c>
    </row>
    <row r="32" spans="1:11">
      <c r="E32">
        <v>4413000</v>
      </c>
      <c r="F32" t="s">
        <v>86</v>
      </c>
    </row>
    <row r="33" spans="5:6">
      <c r="E33">
        <v>-180000</v>
      </c>
      <c r="F33" t="s">
        <v>87</v>
      </c>
    </row>
    <row r="34" spans="5:6">
      <c r="E34">
        <v>4233000</v>
      </c>
      <c r="F34" t="s">
        <v>88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7BB6-129F-C942-AE08-45F9C3B3F8A8}">
  <dimension ref="A3:K34"/>
  <sheetViews>
    <sheetView tabSelected="1" workbookViewId="0">
      <selection activeCell="L11" sqref="L11"/>
    </sheetView>
  </sheetViews>
  <sheetFormatPr baseColWidth="10" defaultRowHeight="16"/>
  <cols>
    <col min="1" max="1" width="15.83203125" customWidth="1"/>
    <col min="7" max="7" width="15.83203125" customWidth="1"/>
    <col min="8" max="8" width="17.1640625" customWidth="1"/>
    <col min="9" max="9" width="15.1640625" style="22" customWidth="1"/>
  </cols>
  <sheetData>
    <row r="3" spans="1:11">
      <c r="C3" t="s">
        <v>0</v>
      </c>
      <c r="D3" t="s">
        <v>1</v>
      </c>
      <c r="E3" t="s">
        <v>3</v>
      </c>
      <c r="F3" t="s">
        <v>4</v>
      </c>
      <c r="G3" t="s">
        <v>2</v>
      </c>
      <c r="H3" t="s">
        <v>5</v>
      </c>
    </row>
    <row r="4" spans="1:11">
      <c r="B4" t="s">
        <v>98</v>
      </c>
      <c r="C4" s="2">
        <v>525000</v>
      </c>
      <c r="D4" s="2">
        <v>175000</v>
      </c>
      <c r="E4" s="2">
        <v>75000</v>
      </c>
      <c r="F4" s="2">
        <v>225000</v>
      </c>
      <c r="G4" s="2">
        <v>0</v>
      </c>
      <c r="H4" s="2">
        <v>2000000</v>
      </c>
    </row>
    <row r="5" spans="1:11">
      <c r="B5" t="s">
        <v>8</v>
      </c>
      <c r="C5">
        <v>1.48</v>
      </c>
      <c r="D5">
        <v>1.48</v>
      </c>
      <c r="E5">
        <v>1.32</v>
      </c>
      <c r="F5">
        <v>1.32</v>
      </c>
      <c r="G5">
        <v>1.85</v>
      </c>
      <c r="H5">
        <v>1.85</v>
      </c>
    </row>
    <row r="6" spans="1:11">
      <c r="B6" s="1"/>
      <c r="C6" s="1"/>
      <c r="D6" s="1"/>
      <c r="E6" s="1"/>
      <c r="F6" s="1"/>
      <c r="G6" s="1"/>
      <c r="H6" s="1"/>
    </row>
    <row r="7" spans="1:11">
      <c r="B7" s="1"/>
      <c r="C7" s="1"/>
      <c r="D7" s="1"/>
      <c r="E7" s="1"/>
      <c r="F7" s="1"/>
      <c r="G7" s="1"/>
      <c r="H7" s="1"/>
    </row>
    <row r="9" spans="1:11">
      <c r="C9" t="s">
        <v>0</v>
      </c>
      <c r="D9" t="s">
        <v>1</v>
      </c>
      <c r="E9" t="s">
        <v>3</v>
      </c>
      <c r="F9" t="s">
        <v>4</v>
      </c>
      <c r="G9" t="s">
        <v>2</v>
      </c>
      <c r="H9" t="s">
        <v>5</v>
      </c>
    </row>
    <row r="10" spans="1:11">
      <c r="A10" t="s">
        <v>9</v>
      </c>
      <c r="C10" s="3">
        <v>1</v>
      </c>
      <c r="D10" s="3"/>
      <c r="E10" s="3">
        <v>1</v>
      </c>
      <c r="F10" s="3"/>
      <c r="G10" s="3">
        <v>1</v>
      </c>
      <c r="H10" s="3"/>
      <c r="I10" s="23">
        <f>SUMPRODUCT($C$4:$H$4,C10:H10)</f>
        <v>600000</v>
      </c>
      <c r="J10" s="5" t="s">
        <v>12</v>
      </c>
      <c r="K10" s="5">
        <f>3*10^6*(0.2)</f>
        <v>600000</v>
      </c>
    </row>
    <row r="11" spans="1:11">
      <c r="C11" s="3"/>
      <c r="D11" s="3">
        <v>1</v>
      </c>
      <c r="E11" s="3"/>
      <c r="F11" s="3">
        <v>1</v>
      </c>
      <c r="G11" s="3"/>
      <c r="H11" s="3">
        <v>1</v>
      </c>
      <c r="I11" s="23">
        <f t="shared" ref="I11:I26" si="0">SUMPRODUCT($C$4:$H$4,C11:H11)</f>
        <v>2400000</v>
      </c>
      <c r="J11" s="5" t="s">
        <v>12</v>
      </c>
      <c r="K11" s="5">
        <f>3*10^6*(0.8)</f>
        <v>2400000</v>
      </c>
    </row>
    <row r="12" spans="1:11">
      <c r="C12" s="3">
        <f>9-8</f>
        <v>1</v>
      </c>
      <c r="D12" s="3">
        <f>5-8</f>
        <v>-3</v>
      </c>
      <c r="E12" s="3"/>
      <c r="F12" s="3"/>
      <c r="G12" s="3"/>
      <c r="H12" s="3"/>
      <c r="I12" s="23">
        <f t="shared" si="0"/>
        <v>0</v>
      </c>
      <c r="J12" s="5" t="s">
        <v>11</v>
      </c>
      <c r="K12" s="5">
        <v>0</v>
      </c>
    </row>
    <row r="13" spans="1:11">
      <c r="C13" s="3"/>
      <c r="D13" s="3"/>
      <c r="E13" s="3">
        <f>9-6</f>
        <v>3</v>
      </c>
      <c r="F13" s="3">
        <f>5-6</f>
        <v>-1</v>
      </c>
      <c r="G13" s="3"/>
      <c r="H13" s="3"/>
      <c r="I13" s="23">
        <f t="shared" si="0"/>
        <v>0</v>
      </c>
      <c r="J13" s="5" t="s">
        <v>11</v>
      </c>
      <c r="K13" s="5">
        <v>0</v>
      </c>
    </row>
    <row r="14" spans="1:11">
      <c r="C14" s="3">
        <v>1</v>
      </c>
      <c r="D14" s="3">
        <v>1</v>
      </c>
      <c r="E14" s="3"/>
      <c r="F14" s="3"/>
      <c r="G14" s="3"/>
      <c r="H14" s="3"/>
      <c r="I14" s="23">
        <f t="shared" si="0"/>
        <v>700000</v>
      </c>
      <c r="J14" s="5" t="s">
        <v>12</v>
      </c>
      <c r="K14" s="5">
        <f>0.8*10^6*18</f>
        <v>14400000</v>
      </c>
    </row>
    <row r="15" spans="1:11">
      <c r="C15" s="3"/>
      <c r="D15" s="3"/>
      <c r="E15" s="3">
        <v>1</v>
      </c>
      <c r="F15" s="3">
        <v>1</v>
      </c>
      <c r="G15" s="3"/>
      <c r="H15" s="3"/>
      <c r="I15" s="23">
        <f t="shared" si="0"/>
        <v>300000</v>
      </c>
      <c r="J15" s="5" t="s">
        <v>12</v>
      </c>
      <c r="K15" s="5">
        <f>0.05*10^6*20</f>
        <v>1000000</v>
      </c>
    </row>
    <row r="16" spans="1:11">
      <c r="C16" s="3"/>
      <c r="D16" s="3"/>
      <c r="E16" s="3"/>
      <c r="F16" s="3"/>
      <c r="G16" s="3">
        <v>1</v>
      </c>
      <c r="H16" s="3">
        <v>1</v>
      </c>
      <c r="I16" s="23">
        <f t="shared" si="0"/>
        <v>2000000</v>
      </c>
      <c r="J16" s="5" t="s">
        <v>12</v>
      </c>
      <c r="K16" s="5">
        <f>0.08*10^6*25</f>
        <v>2000000</v>
      </c>
    </row>
    <row r="17" spans="1:11">
      <c r="A17" t="s">
        <v>84</v>
      </c>
      <c r="C17" s="19">
        <f>1/18</f>
        <v>5.5555555555555552E-2</v>
      </c>
      <c r="D17" s="19">
        <f>1/18</f>
        <v>5.5555555555555552E-2</v>
      </c>
      <c r="E17" s="19"/>
      <c r="F17" s="19"/>
      <c r="G17" s="19"/>
      <c r="H17" s="19"/>
      <c r="I17" s="23">
        <f t="shared" si="0"/>
        <v>38888.888888888883</v>
      </c>
      <c r="J17" s="5" t="s">
        <v>85</v>
      </c>
      <c r="K17" s="5"/>
    </row>
    <row r="18" spans="1:11">
      <c r="C18" s="19"/>
      <c r="D18" s="19"/>
      <c r="E18" s="19">
        <f>1/20</f>
        <v>0.05</v>
      </c>
      <c r="F18" s="19">
        <f>1/20</f>
        <v>0.05</v>
      </c>
      <c r="G18" s="19"/>
      <c r="H18" s="19"/>
      <c r="I18" s="23">
        <f t="shared" si="0"/>
        <v>15000</v>
      </c>
      <c r="J18" s="5" t="s">
        <v>85</v>
      </c>
      <c r="K18" s="5"/>
    </row>
    <row r="19" spans="1:11">
      <c r="C19" s="19"/>
      <c r="D19" s="19"/>
      <c r="E19" s="19"/>
      <c r="F19" s="19"/>
      <c r="G19" s="19">
        <f>1/25</f>
        <v>0.04</v>
      </c>
      <c r="H19" s="19">
        <f>1/25</f>
        <v>0.04</v>
      </c>
      <c r="I19" s="23">
        <f t="shared" si="0"/>
        <v>80000</v>
      </c>
      <c r="J19" s="5" t="s">
        <v>85</v>
      </c>
      <c r="K19" s="5"/>
    </row>
    <row r="20" spans="1:11">
      <c r="I20" s="23"/>
      <c r="J20" s="5"/>
      <c r="K20" s="5"/>
    </row>
    <row r="21" spans="1:11">
      <c r="A21" t="s">
        <v>13</v>
      </c>
      <c r="C21" s="4">
        <v>1</v>
      </c>
      <c r="D21" s="4"/>
      <c r="E21" s="4"/>
      <c r="F21" s="4"/>
      <c r="G21" s="4"/>
      <c r="H21" s="4"/>
      <c r="I21" s="23">
        <f t="shared" si="0"/>
        <v>525000</v>
      </c>
      <c r="J21" s="5" t="s">
        <v>11</v>
      </c>
      <c r="K21" s="5">
        <v>0</v>
      </c>
    </row>
    <row r="22" spans="1:11">
      <c r="C22" s="4"/>
      <c r="D22" s="4">
        <v>1</v>
      </c>
      <c r="E22" s="4"/>
      <c r="F22" s="4"/>
      <c r="G22" s="4"/>
      <c r="H22" s="4"/>
      <c r="I22" s="23">
        <f t="shared" si="0"/>
        <v>175000</v>
      </c>
      <c r="J22" s="5" t="s">
        <v>11</v>
      </c>
      <c r="K22" s="5">
        <v>0</v>
      </c>
    </row>
    <row r="23" spans="1:11">
      <c r="C23" s="4"/>
      <c r="D23" s="4"/>
      <c r="E23" s="4">
        <v>1</v>
      </c>
      <c r="F23" s="4"/>
      <c r="G23" s="4"/>
      <c r="H23" s="4"/>
      <c r="I23" s="23">
        <f>SUMPRODUCT($C$4:$H$4,C23:H23)</f>
        <v>75000</v>
      </c>
      <c r="J23" s="5" t="s">
        <v>11</v>
      </c>
      <c r="K23" s="5">
        <v>0</v>
      </c>
    </row>
    <row r="24" spans="1:11">
      <c r="C24" s="4"/>
      <c r="D24" s="4"/>
      <c r="E24" s="4"/>
      <c r="F24" s="4">
        <v>1</v>
      </c>
      <c r="G24" s="4"/>
      <c r="H24" s="4"/>
      <c r="I24" s="23">
        <f t="shared" si="0"/>
        <v>225000</v>
      </c>
      <c r="J24" s="5" t="s">
        <v>11</v>
      </c>
      <c r="K24" s="5">
        <v>0</v>
      </c>
    </row>
    <row r="25" spans="1:11">
      <c r="C25" s="4"/>
      <c r="D25" s="4"/>
      <c r="E25" s="4"/>
      <c r="F25" s="4"/>
      <c r="G25" s="4">
        <v>1</v>
      </c>
      <c r="H25" s="4"/>
      <c r="I25" s="23">
        <f t="shared" si="0"/>
        <v>0</v>
      </c>
      <c r="J25" s="5" t="s">
        <v>11</v>
      </c>
      <c r="K25" s="5">
        <v>0</v>
      </c>
    </row>
    <row r="26" spans="1:11">
      <c r="C26" s="4"/>
      <c r="D26" s="4"/>
      <c r="E26" s="4"/>
      <c r="F26" s="4"/>
      <c r="G26" s="4"/>
      <c r="H26" s="4">
        <v>1</v>
      </c>
      <c r="I26" s="23">
        <f t="shared" si="0"/>
        <v>2000000</v>
      </c>
      <c r="J26" s="5" t="s">
        <v>11</v>
      </c>
      <c r="K26" s="5">
        <v>0</v>
      </c>
    </row>
    <row r="28" spans="1:11">
      <c r="A28" s="21" t="s">
        <v>14</v>
      </c>
    </row>
    <row r="29" spans="1:11">
      <c r="A29" s="20">
        <f>SUMPRODUCT(C4:H4,C5:H5)</f>
        <v>5132000</v>
      </c>
    </row>
    <row r="30" spans="1:11">
      <c r="A30">
        <v>-180000</v>
      </c>
      <c r="H30" t="s">
        <v>113</v>
      </c>
    </row>
    <row r="31" spans="1:11">
      <c r="A31">
        <f>SUM(A29:A30)</f>
        <v>4952000</v>
      </c>
      <c r="E31" t="s">
        <v>89</v>
      </c>
      <c r="H31" s="27" t="s">
        <v>111</v>
      </c>
      <c r="I31" s="28" t="s">
        <v>112</v>
      </c>
    </row>
    <row r="32" spans="1:11">
      <c r="E32">
        <v>4413000</v>
      </c>
      <c r="F32" t="s">
        <v>86</v>
      </c>
      <c r="H32" s="29">
        <v>5020000</v>
      </c>
      <c r="I32" s="29">
        <v>5132000</v>
      </c>
    </row>
    <row r="33" spans="5:9">
      <c r="E33">
        <v>-180000</v>
      </c>
      <c r="F33" t="s">
        <v>87</v>
      </c>
      <c r="H33" s="29">
        <v>-180000</v>
      </c>
      <c r="I33" s="29">
        <v>-180000</v>
      </c>
    </row>
    <row r="34" spans="5:9">
      <c r="E34">
        <v>4233000</v>
      </c>
      <c r="F34" t="s">
        <v>88</v>
      </c>
      <c r="H34" s="29">
        <v>4840000</v>
      </c>
      <c r="I34" s="29">
        <v>4952000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original_fischel</vt:lpstr>
      <vt:lpstr>original_myte</vt:lpstr>
      <vt:lpstr>Answer Report 1</vt:lpstr>
      <vt:lpstr>Sensitivity Report 1</vt:lpstr>
      <vt:lpstr>Limits Report 1</vt:lpstr>
      <vt:lpstr>diff_fischel</vt:lpstr>
      <vt:lpstr>diff_myte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Manuel Cardoso Dias Gonçalves</dc:creator>
  <cp:lastModifiedBy>Francisco Manuel Cardoso Dias Gonçalves</cp:lastModifiedBy>
  <dcterms:created xsi:type="dcterms:W3CDTF">2018-03-27T15:43:20Z</dcterms:created>
  <dcterms:modified xsi:type="dcterms:W3CDTF">2018-03-29T16:34:24Z</dcterms:modified>
</cp:coreProperties>
</file>