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esktop\Nixie-Clock\Hardware\LED White Balance\"/>
    </mc:Choice>
  </mc:AlternateContent>
  <bookViews>
    <workbookView xWindow="0" yWindow="0" windowWidth="19200" windowHeight="7224"/>
  </bookViews>
  <sheets>
    <sheet name="White balance" sheetId="3" r:id="rId1"/>
    <sheet name="Datos" sheetId="2" r:id="rId2"/>
    <sheet name="CI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4" i="5"/>
  <c r="B4" i="5"/>
  <c r="C3" i="5"/>
  <c r="B3" i="5"/>
  <c r="B2" i="5"/>
  <c r="B6" i="5" l="1"/>
  <c r="C6" i="5" s="1"/>
  <c r="C9" i="5" s="1"/>
  <c r="B7" i="3"/>
  <c r="H56" i="2"/>
  <c r="G56" i="2"/>
  <c r="F56" i="2"/>
  <c r="H55" i="2"/>
  <c r="G55" i="2"/>
  <c r="F55" i="2"/>
  <c r="H54" i="2"/>
  <c r="G54" i="2"/>
  <c r="F54" i="2"/>
  <c r="H53" i="2"/>
  <c r="G53" i="2"/>
  <c r="F53" i="2"/>
  <c r="H52" i="2"/>
  <c r="G52" i="2"/>
  <c r="F52" i="2"/>
  <c r="H51" i="2"/>
  <c r="G51" i="2"/>
  <c r="F51" i="2"/>
  <c r="H50" i="2"/>
  <c r="G50" i="2"/>
  <c r="F50" i="2"/>
  <c r="H49" i="2"/>
  <c r="G49" i="2"/>
  <c r="F49" i="2"/>
  <c r="H48" i="2"/>
  <c r="G48" i="2"/>
  <c r="F48" i="2"/>
  <c r="H47" i="2"/>
  <c r="G47" i="2"/>
  <c r="F47" i="2"/>
  <c r="B61" i="2" s="1" a="1"/>
  <c r="E61" i="2" s="1"/>
  <c r="H46" i="2"/>
  <c r="G46" i="2"/>
  <c r="F46" i="2"/>
  <c r="B60" i="2" s="1" a="1"/>
  <c r="E60" i="2" s="1"/>
  <c r="H11" i="2"/>
  <c r="H12" i="2"/>
  <c r="H13" i="2"/>
  <c r="H14" i="2"/>
  <c r="H15" i="2"/>
  <c r="H16" i="2"/>
  <c r="H17" i="2"/>
  <c r="H18" i="2"/>
  <c r="H19" i="2"/>
  <c r="H20" i="2"/>
  <c r="G11" i="2"/>
  <c r="G12" i="2"/>
  <c r="G13" i="2"/>
  <c r="G14" i="2"/>
  <c r="G15" i="2"/>
  <c r="G16" i="2"/>
  <c r="G17" i="2"/>
  <c r="G18" i="2"/>
  <c r="G19" i="2"/>
  <c r="G20" i="2"/>
  <c r="H10" i="2"/>
  <c r="G10" i="2"/>
  <c r="F11" i="2"/>
  <c r="F12" i="2"/>
  <c r="F13" i="2"/>
  <c r="F14" i="2"/>
  <c r="F15" i="2"/>
  <c r="F16" i="2"/>
  <c r="F17" i="2"/>
  <c r="F18" i="2"/>
  <c r="F19" i="2"/>
  <c r="F20" i="2"/>
  <c r="F10" i="2"/>
  <c r="B24" i="2" s="1" a="1"/>
  <c r="B24" i="2" s="1"/>
  <c r="B25" i="2" l="1" a="1"/>
  <c r="B25" i="2" s="1"/>
  <c r="B59" i="2" a="1"/>
  <c r="C59" i="2" s="1"/>
  <c r="B23" i="2" a="1"/>
  <c r="E23" i="2" s="1"/>
  <c r="D9" i="5"/>
  <c r="D10" i="5" s="1"/>
  <c r="B9" i="5"/>
  <c r="B10" i="5" s="1"/>
  <c r="D61" i="2"/>
  <c r="C61" i="2"/>
  <c r="B61" i="2"/>
  <c r="C60" i="2"/>
  <c r="D60" i="2"/>
  <c r="B60" i="2"/>
  <c r="E24" i="2"/>
  <c r="D24" i="2"/>
  <c r="C24" i="2"/>
  <c r="D59" i="2" l="1"/>
  <c r="B59" i="2"/>
  <c r="B23" i="2"/>
  <c r="C23" i="2"/>
  <c r="D23" i="2"/>
  <c r="E25" i="2"/>
  <c r="C25" i="2"/>
  <c r="E59" i="2"/>
  <c r="D25" i="2"/>
  <c r="B9" i="3"/>
  <c r="B13" i="3" s="1"/>
  <c r="B17" i="3" s="1"/>
  <c r="B25" i="3" s="1"/>
  <c r="C10" i="5"/>
  <c r="B8" i="3" s="1"/>
  <c r="B11" i="3" l="1"/>
  <c r="B15" i="3" s="1"/>
  <c r="B23" i="3" s="1"/>
  <c r="B12" i="3"/>
  <c r="B21" i="3"/>
  <c r="B16" i="3" l="1"/>
  <c r="B24" i="3" s="1"/>
  <c r="B19" i="3"/>
  <c r="B20" i="3" l="1"/>
</calcChain>
</file>

<file path=xl/sharedStrings.xml><?xml version="1.0" encoding="utf-8"?>
<sst xmlns="http://schemas.openxmlformats.org/spreadsheetml/2006/main" count="85" uniqueCount="47">
  <si>
    <t>Vin (V)</t>
  </si>
  <si>
    <t>x^3</t>
  </si>
  <si>
    <t>x^2</t>
  </si>
  <si>
    <t>Coeficientes</t>
  </si>
  <si>
    <t>x^1</t>
  </si>
  <si>
    <t>x^0</t>
  </si>
  <si>
    <t>Red</t>
  </si>
  <si>
    <t>Green</t>
  </si>
  <si>
    <t>Blue</t>
  </si>
  <si>
    <t>Lv Red [mcd]</t>
  </si>
  <si>
    <t>Lv Green [mcd]</t>
  </si>
  <si>
    <t>Lv Blue [mcd]</t>
  </si>
  <si>
    <t>Lv Red (mcd)</t>
  </si>
  <si>
    <t>If Red [mA]</t>
  </si>
  <si>
    <t>If Green [mA]</t>
  </si>
  <si>
    <t>If Blue [mA]</t>
  </si>
  <si>
    <t>Vf Red [V]</t>
  </si>
  <si>
    <t>Vf Green [V]</t>
  </si>
  <si>
    <t>Vf Blue [V]</t>
  </si>
  <si>
    <t>If White[mA]</t>
  </si>
  <si>
    <t>Pot White [mW]</t>
  </si>
  <si>
    <t>Lv White [mcd]</t>
  </si>
  <si>
    <t xml:space="preserve"> </t>
  </si>
  <si>
    <t>White D65</t>
  </si>
  <si>
    <t>X</t>
  </si>
  <si>
    <t>Y</t>
  </si>
  <si>
    <t>Purple</t>
  </si>
  <si>
    <t>White ratio</t>
  </si>
  <si>
    <t>White ratio N</t>
  </si>
  <si>
    <t>Cordinates</t>
  </si>
  <si>
    <t>Wavelength</t>
  </si>
  <si>
    <t>Datos del diseño</t>
  </si>
  <si>
    <t>Resultados</t>
  </si>
  <si>
    <r>
      <t>Res Red [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]</t>
    </r>
  </si>
  <si>
    <t>Res Green [Ω]</t>
  </si>
  <si>
    <t>Res Blue [Ω]</t>
  </si>
  <si>
    <t>LED QBLP655</t>
  </si>
  <si>
    <t>if vs Vf</t>
  </si>
  <si>
    <t>Vf[V]</t>
  </si>
  <si>
    <t>If Potencias</t>
  </si>
  <si>
    <t>TABLA CIE 1931</t>
  </si>
  <si>
    <t>If[mA]</t>
  </si>
  <si>
    <t>LAMDA[nm]</t>
  </si>
  <si>
    <t>Iv[mcd]</t>
  </si>
  <si>
    <t>Relative Lv</t>
  </si>
  <si>
    <t>Lv vs If</t>
  </si>
  <si>
    <t>Lv% Potencias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</si>
</sst>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0" xfId="0" applyBorder="1"/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0" borderId="4" xfId="0" applyNumberFormat="1" applyBorder="1"/>
    <xf numFmtId="164" fontId="0" fillId="0" borderId="0" xfId="0" applyNumberFormat="1" applyBorder="1"/>
    <xf numFmtId="0" fontId="0" fillId="3" borderId="9" xfId="0" applyFill="1" applyBorder="1"/>
    <xf numFmtId="0" fontId="0" fillId="0" borderId="9" xfId="0" applyFill="1" applyBorder="1"/>
    <xf numFmtId="1" fontId="0" fillId="0" borderId="9" xfId="0" applyNumberFormat="1" applyFill="1" applyBorder="1"/>
    <xf numFmtId="0" fontId="0" fillId="0" borderId="9" xfId="0" applyBorder="1"/>
    <xf numFmtId="0" fontId="1" fillId="2" borderId="9" xfId="0" applyFont="1" applyFill="1" applyBorder="1"/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/>
    <xf numFmtId="0" fontId="1" fillId="2" borderId="9" xfId="0" applyFont="1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GREEN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bg1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Datos!$C$46:$C$56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3.6</c:v>
                </c:pt>
                <c:pt idx="3">
                  <c:v>5.2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17.600000000000001</c:v>
                </c:pt>
                <c:pt idx="10">
                  <c:v>20</c:v>
                </c:pt>
              </c:numCache>
            </c:numRef>
          </c:xVal>
          <c:yVal>
            <c:numRef>
              <c:f>Datos!$A$46:$A$56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51368"/>
        <c:axId val="152846016"/>
      </c:scatterChart>
      <c:valAx>
        <c:axId val="152551368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CURRENT IF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46016"/>
        <c:crosses val="autoZero"/>
        <c:crossBetween val="midCat"/>
        <c:majorUnit val="2"/>
        <c:minorUnit val="2"/>
      </c:valAx>
      <c:valAx>
        <c:axId val="15284601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RELATIVE</a:t>
                </a:r>
                <a:r>
                  <a:rPr lang="es-ES" baseline="0"/>
                  <a:t> LUMINOUS INTENSITY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5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bg1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Datos!$D$46:$D$56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3.6</c:v>
                </c:pt>
                <c:pt idx="3">
                  <c:v>5.2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17.600000000000001</c:v>
                </c:pt>
                <c:pt idx="10">
                  <c:v>20</c:v>
                </c:pt>
              </c:numCache>
            </c:numRef>
          </c:xVal>
          <c:yVal>
            <c:numRef>
              <c:f>Datos!$A$46:$A$56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70064"/>
        <c:axId val="153270448"/>
      </c:scatterChart>
      <c:valAx>
        <c:axId val="153270064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CURRENT IF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0448"/>
        <c:crosses val="autoZero"/>
        <c:crossBetween val="midCat"/>
        <c:majorUnit val="2"/>
        <c:minorUnit val="2"/>
      </c:valAx>
      <c:valAx>
        <c:axId val="1532704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RELATIVE</a:t>
                </a:r>
                <a:r>
                  <a:rPr lang="es-ES" baseline="0"/>
                  <a:t> LUMINOUS INTENSITY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7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GREEN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bg1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Datos!$C$10:$C$20</c:f>
              <c:numCache>
                <c:formatCode>General</c:formatCode>
                <c:ptCount val="11"/>
                <c:pt idx="0">
                  <c:v>2.4</c:v>
                </c:pt>
                <c:pt idx="1">
                  <c:v>2.7</c:v>
                </c:pt>
                <c:pt idx="2">
                  <c:v>2.9</c:v>
                </c:pt>
                <c:pt idx="3">
                  <c:v>3</c:v>
                </c:pt>
                <c:pt idx="4">
                  <c:v>3.15</c:v>
                </c:pt>
                <c:pt idx="5">
                  <c:v>3.25</c:v>
                </c:pt>
                <c:pt idx="6">
                  <c:v>3.35</c:v>
                </c:pt>
                <c:pt idx="7">
                  <c:v>3.42</c:v>
                </c:pt>
                <c:pt idx="8">
                  <c:v>3.5</c:v>
                </c:pt>
                <c:pt idx="9">
                  <c:v>3.57</c:v>
                </c:pt>
                <c:pt idx="10">
                  <c:v>3.63</c:v>
                </c:pt>
              </c:numCache>
            </c:numRef>
          </c:xVal>
          <c:yVal>
            <c:numRef>
              <c:f>Datos!$A$10:$A$20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78304"/>
        <c:axId val="148372816"/>
      </c:scatterChart>
      <c:valAx>
        <c:axId val="148378304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VOLTAGE Vf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72816"/>
        <c:crosses val="autoZero"/>
        <c:crossBetween val="midCat"/>
      </c:valAx>
      <c:valAx>
        <c:axId val="148372816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current if [ma]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7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bg1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Datos!$D$10:$D$20</c:f>
              <c:numCache>
                <c:formatCode>General</c:formatCode>
                <c:ptCount val="11"/>
                <c:pt idx="0">
                  <c:v>2.4</c:v>
                </c:pt>
                <c:pt idx="1">
                  <c:v>2.7</c:v>
                </c:pt>
                <c:pt idx="2">
                  <c:v>2.9</c:v>
                </c:pt>
                <c:pt idx="3">
                  <c:v>3</c:v>
                </c:pt>
                <c:pt idx="4">
                  <c:v>3.15</c:v>
                </c:pt>
                <c:pt idx="5">
                  <c:v>3.25</c:v>
                </c:pt>
                <c:pt idx="6">
                  <c:v>3.35</c:v>
                </c:pt>
                <c:pt idx="7">
                  <c:v>3.42</c:v>
                </c:pt>
                <c:pt idx="8">
                  <c:v>3.5</c:v>
                </c:pt>
                <c:pt idx="9">
                  <c:v>3.57</c:v>
                </c:pt>
                <c:pt idx="10">
                  <c:v>3.63</c:v>
                </c:pt>
              </c:numCache>
            </c:numRef>
          </c:xVal>
          <c:yVal>
            <c:numRef>
              <c:f>Datos!$A$10:$A$20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72032"/>
        <c:axId val="148372424"/>
      </c:scatterChart>
      <c:valAx>
        <c:axId val="148372032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VOLTAGE Vf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72424"/>
        <c:crosses val="autoZero"/>
        <c:crossBetween val="midCat"/>
      </c:valAx>
      <c:valAx>
        <c:axId val="148372424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CURRENT IF [MA]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7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bg1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Datos!$B$46:$B$56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3.8</c:v>
                </c:pt>
                <c:pt idx="3">
                  <c:v>5.4</c:v>
                </c:pt>
                <c:pt idx="4">
                  <c:v>7.2</c:v>
                </c:pt>
                <c:pt idx="5">
                  <c:v>9</c:v>
                </c:pt>
                <c:pt idx="6">
                  <c:v>11.1</c:v>
                </c:pt>
                <c:pt idx="7">
                  <c:v>13.3</c:v>
                </c:pt>
                <c:pt idx="8">
                  <c:v>15.4</c:v>
                </c:pt>
                <c:pt idx="9">
                  <c:v>17.600000000000001</c:v>
                </c:pt>
                <c:pt idx="10">
                  <c:v>20</c:v>
                </c:pt>
              </c:numCache>
            </c:numRef>
          </c:xVal>
          <c:yVal>
            <c:numRef>
              <c:f>Datos!$A$46:$A$56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52408"/>
        <c:axId val="153756720"/>
      </c:scatterChart>
      <c:valAx>
        <c:axId val="153752408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CURRENT IF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6720"/>
        <c:crosses val="autoZero"/>
        <c:crossBetween val="midCat"/>
        <c:majorUnit val="2"/>
        <c:minorUnit val="2"/>
      </c:valAx>
      <c:valAx>
        <c:axId val="1537567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RELATIVE</a:t>
                </a:r>
                <a:r>
                  <a:rPr lang="es-ES" baseline="0"/>
                  <a:t> LUMINOUS INTENSITY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2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RED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bg1"/>
                </a:solidFill>
                <a:prstDash val="sysDash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Datos!$B$10:$B$20</c:f>
              <c:numCache>
                <c:formatCode>General</c:formatCode>
                <c:ptCount val="11"/>
                <c:pt idx="0">
                  <c:v>1.75</c:v>
                </c:pt>
                <c:pt idx="1">
                  <c:v>1.85</c:v>
                </c:pt>
                <c:pt idx="2">
                  <c:v>2</c:v>
                </c:pt>
                <c:pt idx="3">
                  <c:v>2.1</c:v>
                </c:pt>
                <c:pt idx="4">
                  <c:v>2.15</c:v>
                </c:pt>
                <c:pt idx="5">
                  <c:v>2.25</c:v>
                </c:pt>
                <c:pt idx="6">
                  <c:v>2.2999999999999998</c:v>
                </c:pt>
                <c:pt idx="7">
                  <c:v>2.38</c:v>
                </c:pt>
                <c:pt idx="8">
                  <c:v>2.4300000000000002</c:v>
                </c:pt>
                <c:pt idx="9">
                  <c:v>2.5</c:v>
                </c:pt>
                <c:pt idx="10">
                  <c:v>2.5499999999999998</c:v>
                </c:pt>
              </c:numCache>
            </c:numRef>
          </c:xVal>
          <c:yVal>
            <c:numRef>
              <c:f>Datos!$A$10:$A$20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52800"/>
        <c:axId val="153753192"/>
      </c:scatterChart>
      <c:valAx>
        <c:axId val="153752800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 VOLTAGE Vf [v]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3192"/>
        <c:crosses val="autoZero"/>
        <c:crossBetween val="midCat"/>
      </c:valAx>
      <c:valAx>
        <c:axId val="153753192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FORDWARE</a:t>
                </a:r>
                <a:r>
                  <a:rPr lang="es-ES" baseline="0"/>
                  <a:t> CURRENT IF [MA]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5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8965</xdr:colOff>
      <xdr:row>62</xdr:row>
      <xdr:rowOff>0</xdr:rowOff>
    </xdr:from>
    <xdr:to>
      <xdr:col>10</xdr:col>
      <xdr:colOff>156434</xdr:colOff>
      <xdr:row>75</xdr:row>
      <xdr:rowOff>171673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358588</xdr:colOff>
      <xdr:row>62</xdr:row>
      <xdr:rowOff>8965</xdr:rowOff>
    </xdr:from>
    <xdr:to>
      <xdr:col>15</xdr:col>
      <xdr:colOff>541917</xdr:colOff>
      <xdr:row>76</xdr:row>
      <xdr:rowOff>1344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26</xdr:row>
      <xdr:rowOff>0</xdr:rowOff>
    </xdr:from>
    <xdr:to>
      <xdr:col>10</xdr:col>
      <xdr:colOff>139401</xdr:colOff>
      <xdr:row>39</xdr:row>
      <xdr:rowOff>175259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394448</xdr:colOff>
      <xdr:row>26</xdr:row>
      <xdr:rowOff>8966</xdr:rowOff>
    </xdr:from>
    <xdr:to>
      <xdr:col>15</xdr:col>
      <xdr:colOff>569709</xdr:colOff>
      <xdr:row>40</xdr:row>
      <xdr:rowOff>4931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62</xdr:row>
      <xdr:rowOff>0</xdr:rowOff>
    </xdr:from>
    <xdr:to>
      <xdr:col>4</xdr:col>
      <xdr:colOff>604671</xdr:colOff>
      <xdr:row>75</xdr:row>
      <xdr:rowOff>171673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4</xdr:col>
      <xdr:colOff>604668</xdr:colOff>
      <xdr:row>39</xdr:row>
      <xdr:rowOff>171673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2" sqref="E12"/>
    </sheetView>
  </sheetViews>
  <sheetFormatPr baseColWidth="10" defaultRowHeight="14.4" x14ac:dyDescent="0.3"/>
  <cols>
    <col min="1" max="1" width="23.109375" customWidth="1"/>
  </cols>
  <sheetData>
    <row r="1" spans="1:2" x14ac:dyDescent="0.3">
      <c r="A1" s="4" t="s">
        <v>31</v>
      </c>
      <c r="B1" s="5"/>
    </row>
    <row r="2" spans="1:2" x14ac:dyDescent="0.3">
      <c r="A2" s="19" t="s">
        <v>0</v>
      </c>
      <c r="B2" s="22">
        <v>12</v>
      </c>
    </row>
    <row r="3" spans="1:2" x14ac:dyDescent="0.3">
      <c r="A3" s="19" t="s">
        <v>12</v>
      </c>
      <c r="B3" s="22">
        <v>50</v>
      </c>
    </row>
    <row r="5" spans="1:2" ht="15" thickBot="1" x14ac:dyDescent="0.35"/>
    <row r="6" spans="1:2" x14ac:dyDescent="0.3">
      <c r="A6" s="4" t="s">
        <v>32</v>
      </c>
      <c r="B6" s="5"/>
    </row>
    <row r="7" spans="1:2" x14ac:dyDescent="0.3">
      <c r="A7" s="19" t="s">
        <v>9</v>
      </c>
      <c r="B7" s="20">
        <f>B3</f>
        <v>50</v>
      </c>
    </row>
    <row r="8" spans="1:2" x14ac:dyDescent="0.3">
      <c r="A8" s="19" t="s">
        <v>10</v>
      </c>
      <c r="B8" s="20">
        <f>CIE!C10*B3/CIE!B10</f>
        <v>87.615057860177032</v>
      </c>
    </row>
    <row r="9" spans="1:2" x14ac:dyDescent="0.3">
      <c r="A9" s="19" t="s">
        <v>11</v>
      </c>
      <c r="B9" s="20">
        <f>CIE!D10*B3/CIE!B10</f>
        <v>12.566040164136899</v>
      </c>
    </row>
    <row r="10" spans="1:2" x14ac:dyDescent="0.3">
      <c r="A10" s="19"/>
      <c r="B10" s="20"/>
    </row>
    <row r="11" spans="1:2" x14ac:dyDescent="0.3">
      <c r="A11" s="19" t="s">
        <v>13</v>
      </c>
      <c r="B11" s="20">
        <f>((Datos!B59*(('White balance'!B7)/(Datos!E2))^3)+(Datos!C59*(('White balance'!B7)/(Datos!E2))^2)+(Datos!D59*(('White balance'!B7)/(Datos!E2)))+Datos!E59)</f>
        <v>10.238800263903148</v>
      </c>
    </row>
    <row r="12" spans="1:2" x14ac:dyDescent="0.3">
      <c r="A12" s="19" t="s">
        <v>14</v>
      </c>
      <c r="B12" s="20">
        <f>((Datos!B60*(('White balance'!B8)/(Datos!E3))^3)+(Datos!C60*(('White balance'!B8)/(Datos!E3))^2)+(Datos!D60*(('White balance'!B8)/(Datos!E3)))+Datos!E60)</f>
        <v>3.4711237938565187</v>
      </c>
    </row>
    <row r="13" spans="1:2" x14ac:dyDescent="0.3">
      <c r="A13" s="19" t="s">
        <v>15</v>
      </c>
      <c r="B13" s="20">
        <f>((Datos!B61*(('White balance'!B9)/(Datos!E4))^3)+(Datos!C61*(('White balance'!B9)/(Datos!E4))^2)+(Datos!D61*(('White balance'!B9)/(Datos!E4)))+Datos!E61)</f>
        <v>2.38941404315581</v>
      </c>
    </row>
    <row r="14" spans="1:2" x14ac:dyDescent="0.3">
      <c r="A14" s="19"/>
      <c r="B14" s="20"/>
    </row>
    <row r="15" spans="1:2" x14ac:dyDescent="0.3">
      <c r="A15" s="19" t="s">
        <v>16</v>
      </c>
      <c r="B15" s="20">
        <f>(Datos!B23*B11^3+Datos!C23*B11^2+Datos!D23*B11+Datos!E23)</f>
        <v>1.9890679092266377</v>
      </c>
    </row>
    <row r="16" spans="1:2" x14ac:dyDescent="0.3">
      <c r="A16" s="19" t="s">
        <v>17</v>
      </c>
      <c r="B16" s="20">
        <f>(Datos!B24*B12^3+Datos!C24*B12^2+Datos!D24*B12+Datos!E24)</f>
        <v>2.5747404505295663</v>
      </c>
    </row>
    <row r="17" spans="1:4" x14ac:dyDescent="0.3">
      <c r="A17" s="19" t="s">
        <v>18</v>
      </c>
      <c r="B17" s="20">
        <f>(Datos!B25*B13^3+Datos!C25*B13^2+Datos!D25*B13+Datos!E25)</f>
        <v>2.517738534221317</v>
      </c>
    </row>
    <row r="18" spans="1:4" x14ac:dyDescent="0.3">
      <c r="A18" s="19"/>
      <c r="B18" s="20"/>
    </row>
    <row r="19" spans="1:4" x14ac:dyDescent="0.3">
      <c r="A19" s="19" t="s">
        <v>19</v>
      </c>
      <c r="B19" s="21">
        <f>B11+B12+B13</f>
        <v>16.099338100915475</v>
      </c>
    </row>
    <row r="20" spans="1:4" x14ac:dyDescent="0.3">
      <c r="A20" s="19" t="s">
        <v>20</v>
      </c>
      <c r="B20" s="21">
        <f>B11*B15+B12*B16+B13*B17</f>
        <v>35.318831685411951</v>
      </c>
    </row>
    <row r="21" spans="1:4" x14ac:dyDescent="0.3">
      <c r="A21" s="19" t="s">
        <v>21</v>
      </c>
      <c r="B21" s="21">
        <f>B7+B8+B9</f>
        <v>150.18109802431394</v>
      </c>
    </row>
    <row r="22" spans="1:4" x14ac:dyDescent="0.3">
      <c r="A22" s="19"/>
      <c r="B22" s="20"/>
    </row>
    <row r="23" spans="1:4" x14ac:dyDescent="0.3">
      <c r="A23" s="19" t="s">
        <v>33</v>
      </c>
      <c r="B23" s="21">
        <f>(B2-B15)*1000/B11</f>
        <v>977.74464124150029</v>
      </c>
    </row>
    <row r="24" spans="1:4" x14ac:dyDescent="0.3">
      <c r="A24" s="19" t="s">
        <v>34</v>
      </c>
      <c r="B24" s="21">
        <f>(B2-B16)*1000/B12</f>
        <v>2715.3337389326293</v>
      </c>
      <c r="D24" t="s">
        <v>22</v>
      </c>
    </row>
    <row r="25" spans="1:4" x14ac:dyDescent="0.3">
      <c r="A25" s="19" t="s">
        <v>35</v>
      </c>
      <c r="B25" s="21">
        <f>(B2-B17)*1000/B13</f>
        <v>3968.4463615418526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85" zoomScaleNormal="85" workbookViewId="0">
      <selection activeCell="D3" sqref="D3"/>
    </sheetView>
  </sheetViews>
  <sheetFormatPr baseColWidth="10" defaultRowHeight="14.4" x14ac:dyDescent="0.3"/>
  <cols>
    <col min="1" max="1" width="12.88671875" customWidth="1"/>
    <col min="2" max="2" width="12.77734375" bestFit="1" customWidth="1"/>
    <col min="3" max="3" width="12.6640625" bestFit="1" customWidth="1"/>
    <col min="4" max="4" width="12.77734375" bestFit="1" customWidth="1"/>
    <col min="5" max="7" width="11.77734375" bestFit="1" customWidth="1"/>
  </cols>
  <sheetData>
    <row r="1" spans="1:10" x14ac:dyDescent="0.3">
      <c r="A1" s="23" t="s">
        <v>36</v>
      </c>
      <c r="B1" s="23" t="s">
        <v>41</v>
      </c>
      <c r="C1" s="23" t="s">
        <v>38</v>
      </c>
      <c r="D1" s="23" t="s">
        <v>42</v>
      </c>
      <c r="E1" s="23" t="s">
        <v>43</v>
      </c>
    </row>
    <row r="2" spans="1:10" x14ac:dyDescent="0.3">
      <c r="A2" s="19" t="s">
        <v>6</v>
      </c>
      <c r="B2" s="22">
        <v>20</v>
      </c>
      <c r="C2" s="22">
        <v>2</v>
      </c>
      <c r="D2" s="22">
        <v>623</v>
      </c>
      <c r="E2" s="22">
        <v>90</v>
      </c>
    </row>
    <row r="3" spans="1:10" x14ac:dyDescent="0.3">
      <c r="A3" s="19" t="s">
        <v>7</v>
      </c>
      <c r="B3" s="22">
        <v>20</v>
      </c>
      <c r="C3" s="22">
        <v>3.1</v>
      </c>
      <c r="D3" s="22">
        <v>520</v>
      </c>
      <c r="E3" s="22">
        <v>450</v>
      </c>
    </row>
    <row r="4" spans="1:10" x14ac:dyDescent="0.3">
      <c r="A4" s="19" t="s">
        <v>8</v>
      </c>
      <c r="B4" s="22">
        <v>20</v>
      </c>
      <c r="C4" s="22">
        <v>3.1</v>
      </c>
      <c r="D4" s="22">
        <v>470</v>
      </c>
      <c r="E4" s="22">
        <v>95</v>
      </c>
    </row>
    <row r="5" spans="1:10" x14ac:dyDescent="0.3">
      <c r="A5" s="29"/>
      <c r="B5" s="29"/>
      <c r="C5" s="10"/>
      <c r="D5" s="10"/>
      <c r="E5" s="10"/>
    </row>
    <row r="6" spans="1:10" x14ac:dyDescent="0.3">
      <c r="A6" s="29"/>
      <c r="B6" s="29"/>
      <c r="C6" s="10"/>
      <c r="D6" s="10"/>
      <c r="E6" s="10"/>
    </row>
    <row r="8" spans="1:10" x14ac:dyDescent="0.3">
      <c r="A8" s="23" t="s">
        <v>37</v>
      </c>
      <c r="B8" s="23" t="s">
        <v>6</v>
      </c>
      <c r="C8" s="23" t="s">
        <v>7</v>
      </c>
      <c r="D8" s="23" t="s">
        <v>8</v>
      </c>
      <c r="F8" s="23"/>
      <c r="G8" s="23" t="s">
        <v>39</v>
      </c>
      <c r="H8" s="23"/>
    </row>
    <row r="9" spans="1:10" x14ac:dyDescent="0.3">
      <c r="A9" s="24" t="s">
        <v>41</v>
      </c>
      <c r="B9" s="24" t="s">
        <v>38</v>
      </c>
      <c r="C9" s="24" t="s">
        <v>38</v>
      </c>
      <c r="D9" s="24" t="s">
        <v>38</v>
      </c>
      <c r="F9" s="24" t="s">
        <v>4</v>
      </c>
      <c r="G9" s="24" t="s">
        <v>2</v>
      </c>
      <c r="H9" s="24" t="s">
        <v>1</v>
      </c>
    </row>
    <row r="10" spans="1:10" x14ac:dyDescent="0.3">
      <c r="A10" s="22">
        <v>1</v>
      </c>
      <c r="B10" s="22">
        <v>1.75</v>
      </c>
      <c r="C10" s="22">
        <v>2.4</v>
      </c>
      <c r="D10" s="22">
        <v>2.4</v>
      </c>
      <c r="F10" s="25">
        <f t="shared" ref="F10:F20" si="0">A10</f>
        <v>1</v>
      </c>
      <c r="G10" s="25">
        <f t="shared" ref="G10:G20" si="1">A10^2</f>
        <v>1</v>
      </c>
      <c r="H10" s="25">
        <f t="shared" ref="H10:H20" si="2">A10^3</f>
        <v>1</v>
      </c>
    </row>
    <row r="11" spans="1:10" x14ac:dyDescent="0.3">
      <c r="A11" s="22">
        <v>5</v>
      </c>
      <c r="B11" s="22">
        <v>1.85</v>
      </c>
      <c r="C11" s="22">
        <v>2.7</v>
      </c>
      <c r="D11" s="22">
        <v>2.7</v>
      </c>
      <c r="F11" s="22">
        <f t="shared" si="0"/>
        <v>5</v>
      </c>
      <c r="G11" s="22">
        <f t="shared" si="1"/>
        <v>25</v>
      </c>
      <c r="H11" s="22">
        <f t="shared" si="2"/>
        <v>125</v>
      </c>
      <c r="I11" s="1"/>
      <c r="J11" s="1"/>
    </row>
    <row r="12" spans="1:10" x14ac:dyDescent="0.3">
      <c r="A12" s="22">
        <v>10</v>
      </c>
      <c r="B12" s="22">
        <v>2</v>
      </c>
      <c r="C12" s="22">
        <v>2.9</v>
      </c>
      <c r="D12" s="22">
        <v>2.9</v>
      </c>
      <c r="F12" s="22">
        <f t="shared" si="0"/>
        <v>10</v>
      </c>
      <c r="G12" s="22">
        <f t="shared" si="1"/>
        <v>100</v>
      </c>
      <c r="H12" s="22">
        <f t="shared" si="2"/>
        <v>1000</v>
      </c>
      <c r="I12" s="1"/>
      <c r="J12" s="1"/>
    </row>
    <row r="13" spans="1:10" x14ac:dyDescent="0.3">
      <c r="A13" s="22">
        <v>15</v>
      </c>
      <c r="B13" s="22">
        <v>2.1</v>
      </c>
      <c r="C13" s="22">
        <v>3</v>
      </c>
      <c r="D13" s="22">
        <v>3</v>
      </c>
      <c r="F13" s="22">
        <f t="shared" si="0"/>
        <v>15</v>
      </c>
      <c r="G13" s="22">
        <f t="shared" si="1"/>
        <v>225</v>
      </c>
      <c r="H13" s="22">
        <f t="shared" si="2"/>
        <v>3375</v>
      </c>
    </row>
    <row r="14" spans="1:10" x14ac:dyDescent="0.3">
      <c r="A14" s="22">
        <v>20</v>
      </c>
      <c r="B14" s="22">
        <v>2.15</v>
      </c>
      <c r="C14" s="22">
        <v>3.15</v>
      </c>
      <c r="D14" s="22">
        <v>3.15</v>
      </c>
      <c r="F14" s="22">
        <f t="shared" si="0"/>
        <v>20</v>
      </c>
      <c r="G14" s="22">
        <f t="shared" si="1"/>
        <v>400</v>
      </c>
      <c r="H14" s="22">
        <f t="shared" si="2"/>
        <v>8000</v>
      </c>
    </row>
    <row r="15" spans="1:10" x14ac:dyDescent="0.3">
      <c r="A15" s="22">
        <v>25</v>
      </c>
      <c r="B15" s="22">
        <v>2.25</v>
      </c>
      <c r="C15" s="22">
        <v>3.25</v>
      </c>
      <c r="D15" s="22">
        <v>3.25</v>
      </c>
      <c r="F15" s="22">
        <f t="shared" si="0"/>
        <v>25</v>
      </c>
      <c r="G15" s="22">
        <f t="shared" si="1"/>
        <v>625</v>
      </c>
      <c r="H15" s="22">
        <f t="shared" si="2"/>
        <v>15625</v>
      </c>
    </row>
    <row r="16" spans="1:10" x14ac:dyDescent="0.3">
      <c r="A16" s="22">
        <v>30</v>
      </c>
      <c r="B16" s="22">
        <v>2.2999999999999998</v>
      </c>
      <c r="C16" s="22">
        <v>3.35</v>
      </c>
      <c r="D16" s="22">
        <v>3.35</v>
      </c>
      <c r="F16" s="22">
        <f t="shared" si="0"/>
        <v>30</v>
      </c>
      <c r="G16" s="22">
        <f t="shared" si="1"/>
        <v>900</v>
      </c>
      <c r="H16" s="22">
        <f t="shared" si="2"/>
        <v>27000</v>
      </c>
    </row>
    <row r="17" spans="1:8" x14ac:dyDescent="0.3">
      <c r="A17" s="22">
        <v>35</v>
      </c>
      <c r="B17" s="22">
        <v>2.38</v>
      </c>
      <c r="C17" s="22">
        <v>3.42</v>
      </c>
      <c r="D17" s="22">
        <v>3.42</v>
      </c>
      <c r="F17" s="22">
        <f t="shared" si="0"/>
        <v>35</v>
      </c>
      <c r="G17" s="22">
        <f t="shared" si="1"/>
        <v>1225</v>
      </c>
      <c r="H17" s="22">
        <f t="shared" si="2"/>
        <v>42875</v>
      </c>
    </row>
    <row r="18" spans="1:8" x14ac:dyDescent="0.3">
      <c r="A18" s="22">
        <v>40</v>
      </c>
      <c r="B18" s="22">
        <v>2.4300000000000002</v>
      </c>
      <c r="C18" s="22">
        <v>3.5</v>
      </c>
      <c r="D18" s="22">
        <v>3.5</v>
      </c>
      <c r="F18" s="22">
        <f t="shared" si="0"/>
        <v>40</v>
      </c>
      <c r="G18" s="22">
        <f t="shared" si="1"/>
        <v>1600</v>
      </c>
      <c r="H18" s="22">
        <f t="shared" si="2"/>
        <v>64000</v>
      </c>
    </row>
    <row r="19" spans="1:8" x14ac:dyDescent="0.3">
      <c r="A19" s="22">
        <v>45</v>
      </c>
      <c r="B19" s="22">
        <v>2.5</v>
      </c>
      <c r="C19" s="22">
        <v>3.57</v>
      </c>
      <c r="D19" s="22">
        <v>3.57</v>
      </c>
      <c r="F19" s="22">
        <f t="shared" si="0"/>
        <v>45</v>
      </c>
      <c r="G19" s="22">
        <f t="shared" si="1"/>
        <v>2025</v>
      </c>
      <c r="H19" s="22">
        <f t="shared" si="2"/>
        <v>91125</v>
      </c>
    </row>
    <row r="20" spans="1:8" x14ac:dyDescent="0.3">
      <c r="A20" s="22">
        <v>50</v>
      </c>
      <c r="B20" s="22">
        <v>2.5499999999999998</v>
      </c>
      <c r="C20" s="22">
        <v>3.63</v>
      </c>
      <c r="D20" s="22">
        <v>3.63</v>
      </c>
      <c r="F20" s="22">
        <f t="shared" si="0"/>
        <v>50</v>
      </c>
      <c r="G20" s="22">
        <f t="shared" si="1"/>
        <v>2500</v>
      </c>
      <c r="H20" s="22">
        <f t="shared" si="2"/>
        <v>125000</v>
      </c>
    </row>
    <row r="22" spans="1:8" x14ac:dyDescent="0.3">
      <c r="A22" s="26" t="s">
        <v>3</v>
      </c>
      <c r="B22" s="26" t="s">
        <v>1</v>
      </c>
      <c r="C22" s="26" t="s">
        <v>2</v>
      </c>
      <c r="D22" s="26" t="s">
        <v>4</v>
      </c>
      <c r="E22" s="26" t="s">
        <v>5</v>
      </c>
    </row>
    <row r="23" spans="1:8" x14ac:dyDescent="0.3">
      <c r="A23" s="27" t="s">
        <v>6</v>
      </c>
      <c r="B23" s="22">
        <f t="array" ref="B23:E23">LINEST(B10:B20,F10:H20)</f>
        <v>4.710292114823596E-6</v>
      </c>
      <c r="C23" s="22">
        <v>-5.2686719644777274E-4</v>
      </c>
      <c r="D23" s="22">
        <v>3.1332209521016362E-2</v>
      </c>
      <c r="E23" s="22">
        <v>1.7184408989996323</v>
      </c>
    </row>
    <row r="24" spans="1:8" x14ac:dyDescent="0.3">
      <c r="A24" s="27" t="s">
        <v>7</v>
      </c>
      <c r="B24" s="22">
        <f t="array" ref="B24:E24">LINEST(C10:C20,F10:H20)</f>
        <v>1.1517291348363609E-5</v>
      </c>
      <c r="C24" s="22">
        <v>-1.2670239945683612E-3</v>
      </c>
      <c r="D24" s="22">
        <v>5.9821522905537342E-2</v>
      </c>
      <c r="E24" s="22">
        <v>2.3818768492177647</v>
      </c>
    </row>
    <row r="25" spans="1:8" x14ac:dyDescent="0.3">
      <c r="A25" s="27" t="s">
        <v>8</v>
      </c>
      <c r="B25" s="22">
        <f t="array" ref="B25:E25">LINEST(D10:D20,F10:H20)</f>
        <v>1.1517291348363609E-5</v>
      </c>
      <c r="C25" s="22">
        <v>-1.2670239945683612E-3</v>
      </c>
      <c r="D25" s="22">
        <v>5.9821522905537342E-2</v>
      </c>
      <c r="E25" s="22">
        <v>2.3818768492177647</v>
      </c>
    </row>
    <row r="44" spans="1:10" x14ac:dyDescent="0.3">
      <c r="A44" s="28" t="s">
        <v>45</v>
      </c>
      <c r="B44" s="28" t="s">
        <v>6</v>
      </c>
      <c r="C44" s="28" t="s">
        <v>7</v>
      </c>
      <c r="D44" s="28" t="s">
        <v>8</v>
      </c>
      <c r="F44" s="23"/>
      <c r="G44" s="23" t="s">
        <v>46</v>
      </c>
      <c r="H44" s="23"/>
    </row>
    <row r="45" spans="1:10" x14ac:dyDescent="0.3">
      <c r="A45" s="24" t="s">
        <v>44</v>
      </c>
      <c r="B45" s="24" t="s">
        <v>41</v>
      </c>
      <c r="C45" s="24" t="s">
        <v>41</v>
      </c>
      <c r="D45" s="24" t="s">
        <v>41</v>
      </c>
      <c r="E45" s="2"/>
      <c r="F45" s="24" t="s">
        <v>4</v>
      </c>
      <c r="G45" s="24" t="s">
        <v>2</v>
      </c>
      <c r="H45" s="24" t="s">
        <v>1</v>
      </c>
      <c r="I45" s="1"/>
      <c r="J45" s="1"/>
    </row>
    <row r="46" spans="1:10" x14ac:dyDescent="0.3">
      <c r="A46" s="22">
        <v>0</v>
      </c>
      <c r="B46" s="22">
        <v>0</v>
      </c>
      <c r="C46" s="22">
        <v>0</v>
      </c>
      <c r="D46" s="22">
        <v>0</v>
      </c>
      <c r="F46" s="25">
        <f t="shared" ref="F46:F56" si="3">A46</f>
        <v>0</v>
      </c>
      <c r="G46" s="25">
        <f t="shared" ref="G46:G56" si="4">A46^2</f>
        <v>0</v>
      </c>
      <c r="H46" s="25">
        <f t="shared" ref="H46:H56" si="5">A46^3</f>
        <v>0</v>
      </c>
      <c r="I46" s="1"/>
      <c r="J46" s="1"/>
    </row>
    <row r="47" spans="1:10" x14ac:dyDescent="0.3">
      <c r="A47" s="22">
        <v>0.1</v>
      </c>
      <c r="B47" s="22">
        <v>2</v>
      </c>
      <c r="C47" s="22">
        <v>2</v>
      </c>
      <c r="D47" s="22">
        <v>2</v>
      </c>
      <c r="F47" s="22">
        <f t="shared" si="3"/>
        <v>0.1</v>
      </c>
      <c r="G47" s="22">
        <f t="shared" si="4"/>
        <v>1.0000000000000002E-2</v>
      </c>
      <c r="H47" s="22">
        <f t="shared" si="5"/>
        <v>1.0000000000000002E-3</v>
      </c>
    </row>
    <row r="48" spans="1:10" x14ac:dyDescent="0.3">
      <c r="A48" s="22">
        <v>0.2</v>
      </c>
      <c r="B48" s="22">
        <v>3.8</v>
      </c>
      <c r="C48" s="22">
        <v>3.6</v>
      </c>
      <c r="D48" s="22">
        <v>3.6</v>
      </c>
      <c r="F48" s="22">
        <f t="shared" si="3"/>
        <v>0.2</v>
      </c>
      <c r="G48" s="22">
        <f t="shared" si="4"/>
        <v>4.0000000000000008E-2</v>
      </c>
      <c r="H48" s="22">
        <f t="shared" si="5"/>
        <v>8.0000000000000019E-3</v>
      </c>
    </row>
    <row r="49" spans="1:8" x14ac:dyDescent="0.3">
      <c r="A49" s="22">
        <v>0.3</v>
      </c>
      <c r="B49" s="22">
        <v>5.4</v>
      </c>
      <c r="C49" s="22">
        <v>5.2</v>
      </c>
      <c r="D49" s="22">
        <v>5.2</v>
      </c>
      <c r="F49" s="22">
        <f t="shared" si="3"/>
        <v>0.3</v>
      </c>
      <c r="G49" s="22">
        <f t="shared" si="4"/>
        <v>0.09</v>
      </c>
      <c r="H49" s="22">
        <f t="shared" si="5"/>
        <v>2.7E-2</v>
      </c>
    </row>
    <row r="50" spans="1:8" x14ac:dyDescent="0.3">
      <c r="A50" s="22">
        <v>0.4</v>
      </c>
      <c r="B50" s="22">
        <v>7.2</v>
      </c>
      <c r="C50" s="22">
        <v>7</v>
      </c>
      <c r="D50" s="22">
        <v>7</v>
      </c>
      <c r="F50" s="22">
        <f t="shared" si="3"/>
        <v>0.4</v>
      </c>
      <c r="G50" s="22">
        <f t="shared" si="4"/>
        <v>0.16000000000000003</v>
      </c>
      <c r="H50" s="22">
        <f t="shared" si="5"/>
        <v>6.4000000000000015E-2</v>
      </c>
    </row>
    <row r="51" spans="1:8" x14ac:dyDescent="0.3">
      <c r="A51" s="22">
        <v>0.5</v>
      </c>
      <c r="B51" s="22">
        <v>9</v>
      </c>
      <c r="C51" s="22">
        <v>9</v>
      </c>
      <c r="D51" s="22">
        <v>9</v>
      </c>
      <c r="F51" s="22">
        <f t="shared" si="3"/>
        <v>0.5</v>
      </c>
      <c r="G51" s="22">
        <f t="shared" si="4"/>
        <v>0.25</v>
      </c>
      <c r="H51" s="22">
        <f t="shared" si="5"/>
        <v>0.125</v>
      </c>
    </row>
    <row r="52" spans="1:8" x14ac:dyDescent="0.3">
      <c r="A52" s="22">
        <v>0.6</v>
      </c>
      <c r="B52" s="22">
        <v>11.1</v>
      </c>
      <c r="C52" s="22">
        <v>11</v>
      </c>
      <c r="D52" s="22">
        <v>11</v>
      </c>
      <c r="F52" s="22">
        <f t="shared" si="3"/>
        <v>0.6</v>
      </c>
      <c r="G52" s="22">
        <f t="shared" si="4"/>
        <v>0.36</v>
      </c>
      <c r="H52" s="22">
        <f t="shared" si="5"/>
        <v>0.216</v>
      </c>
    </row>
    <row r="53" spans="1:8" x14ac:dyDescent="0.3">
      <c r="A53" s="22">
        <v>0.7</v>
      </c>
      <c r="B53" s="22">
        <v>13.3</v>
      </c>
      <c r="C53" s="22">
        <v>13</v>
      </c>
      <c r="D53" s="22">
        <v>13</v>
      </c>
      <c r="F53" s="22">
        <f t="shared" si="3"/>
        <v>0.7</v>
      </c>
      <c r="G53" s="22">
        <f t="shared" si="4"/>
        <v>0.48999999999999994</v>
      </c>
      <c r="H53" s="22">
        <f t="shared" si="5"/>
        <v>0.34299999999999992</v>
      </c>
    </row>
    <row r="54" spans="1:8" x14ac:dyDescent="0.3">
      <c r="A54" s="22">
        <v>0.8</v>
      </c>
      <c r="B54" s="22">
        <v>15.4</v>
      </c>
      <c r="C54" s="22">
        <v>15</v>
      </c>
      <c r="D54" s="22">
        <v>15</v>
      </c>
      <c r="F54" s="22">
        <f t="shared" si="3"/>
        <v>0.8</v>
      </c>
      <c r="G54" s="22">
        <f t="shared" si="4"/>
        <v>0.64000000000000012</v>
      </c>
      <c r="H54" s="22">
        <f t="shared" si="5"/>
        <v>0.51200000000000012</v>
      </c>
    </row>
    <row r="55" spans="1:8" x14ac:dyDescent="0.3">
      <c r="A55" s="22">
        <v>0.9</v>
      </c>
      <c r="B55" s="22">
        <v>17.600000000000001</v>
      </c>
      <c r="C55" s="22">
        <v>17.600000000000001</v>
      </c>
      <c r="D55" s="22">
        <v>17.600000000000001</v>
      </c>
      <c r="F55" s="22">
        <f t="shared" si="3"/>
        <v>0.9</v>
      </c>
      <c r="G55" s="22">
        <f t="shared" si="4"/>
        <v>0.81</v>
      </c>
      <c r="H55" s="22">
        <f t="shared" si="5"/>
        <v>0.72900000000000009</v>
      </c>
    </row>
    <row r="56" spans="1:8" x14ac:dyDescent="0.3">
      <c r="A56" s="22">
        <v>1</v>
      </c>
      <c r="B56" s="22">
        <v>20</v>
      </c>
      <c r="C56" s="22">
        <v>20</v>
      </c>
      <c r="D56" s="22">
        <v>20</v>
      </c>
      <c r="F56" s="22">
        <f t="shared" si="3"/>
        <v>1</v>
      </c>
      <c r="G56" s="22">
        <f t="shared" si="4"/>
        <v>1</v>
      </c>
      <c r="H56" s="22">
        <f t="shared" si="5"/>
        <v>1</v>
      </c>
    </row>
    <row r="58" spans="1:8" x14ac:dyDescent="0.3">
      <c r="A58" s="26" t="s">
        <v>3</v>
      </c>
      <c r="B58" s="26" t="s">
        <v>1</v>
      </c>
      <c r="C58" s="26" t="s">
        <v>2</v>
      </c>
      <c r="D58" s="26" t="s">
        <v>4</v>
      </c>
      <c r="E58" s="26" t="s">
        <v>5</v>
      </c>
    </row>
    <row r="59" spans="1:8" x14ac:dyDescent="0.3">
      <c r="A59" s="19" t="s">
        <v>6</v>
      </c>
      <c r="B59" s="22">
        <f t="array" ref="B59:E59">LINEST(B46:B56,F46:H56)</f>
        <v>2.8943278943278541</v>
      </c>
      <c r="C59" s="22">
        <v>-0.6701631701631019</v>
      </c>
      <c r="D59" s="22">
        <v>17.702408702408675</v>
      </c>
      <c r="E59" s="22">
        <v>0.11468531468531729</v>
      </c>
    </row>
    <row r="60" spans="1:8" x14ac:dyDescent="0.3">
      <c r="A60" s="19" t="s">
        <v>7</v>
      </c>
      <c r="B60" s="22">
        <f t="array" ref="B60:E60">LINEST(C46:C56,F46:H56)</f>
        <v>3.9238539238538999</v>
      </c>
      <c r="C60" s="22">
        <v>-1.4801864801864357</v>
      </c>
      <c r="D60" s="22">
        <v>17.493395493395475</v>
      </c>
      <c r="E60" s="22">
        <v>9.2307692307692868E-2</v>
      </c>
    </row>
    <row r="61" spans="1:8" x14ac:dyDescent="0.3">
      <c r="A61" s="19" t="s">
        <v>8</v>
      </c>
      <c r="B61" s="22">
        <f t="array" ref="B61:E61">LINEST(D46:D56,F46:H56)</f>
        <v>3.9238539238538999</v>
      </c>
      <c r="C61" s="22">
        <v>-1.4801864801864357</v>
      </c>
      <c r="D61" s="22">
        <v>17.493395493395475</v>
      </c>
      <c r="E61" s="22">
        <v>9.2307692307692868E-2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opLeftCell="A19" zoomScale="85" zoomScaleNormal="85" workbookViewId="0">
      <selection activeCell="E17" sqref="E17"/>
    </sheetView>
  </sheetViews>
  <sheetFormatPr baseColWidth="10" defaultRowHeight="14.4" x14ac:dyDescent="0.3"/>
  <cols>
    <col min="2" max="2" width="13" bestFit="1" customWidth="1"/>
    <col min="3" max="3" width="13.109375" bestFit="1" customWidth="1"/>
    <col min="4" max="4" width="13" bestFit="1" customWidth="1"/>
    <col min="5" max="5" width="13.109375" bestFit="1" customWidth="1"/>
    <col min="6" max="6" width="13" bestFit="1" customWidth="1"/>
    <col min="7" max="7" width="13.109375" bestFit="1" customWidth="1"/>
    <col min="8" max="8" width="13" bestFit="1" customWidth="1"/>
    <col min="9" max="9" width="13.109375" bestFit="1" customWidth="1"/>
    <col min="10" max="12" width="11.77734375" bestFit="1" customWidth="1"/>
  </cols>
  <sheetData>
    <row r="1" spans="1:4" x14ac:dyDescent="0.3">
      <c r="A1" s="23" t="s">
        <v>29</v>
      </c>
      <c r="B1" s="26" t="s">
        <v>24</v>
      </c>
      <c r="C1" s="26" t="s">
        <v>25</v>
      </c>
      <c r="D1" s="2"/>
    </row>
    <row r="2" spans="1:4" x14ac:dyDescent="0.3">
      <c r="A2" s="19" t="s">
        <v>6</v>
      </c>
      <c r="B2" s="22">
        <f>VLOOKUP(Datos!D2,A15:C104,2,TRUE)</f>
        <v>0.68869800000000003</v>
      </c>
      <c r="C2" s="22">
        <f>VLOOKUP(Datos!D2,A15:C104,3,TRUE)</f>
        <v>0.31109300000000001</v>
      </c>
    </row>
    <row r="3" spans="1:4" x14ac:dyDescent="0.3">
      <c r="A3" s="19" t="s">
        <v>7</v>
      </c>
      <c r="B3" s="22">
        <f>VLOOKUP(Datos!D3,A15:C104,2,TRUE)</f>
        <v>7.5014999999999998E-2</v>
      </c>
      <c r="C3" s="22">
        <f>VLOOKUP(Datos!D3,A15:C104,3,TRUE)</f>
        <v>0.83492500000000003</v>
      </c>
    </row>
    <row r="4" spans="1:4" x14ac:dyDescent="0.3">
      <c r="A4" s="19" t="s">
        <v>8</v>
      </c>
      <c r="B4" s="22">
        <f>VLOOKUP(Datos!D4,A15:C104,2,TRUE)</f>
        <v>0.12667999999999999</v>
      </c>
      <c r="C4" s="22">
        <f>VLOOKUP(Datos!D4,A15:C104,3,TRUE)</f>
        <v>6.5949999999999995E-2</v>
      </c>
    </row>
    <row r="5" spans="1:4" x14ac:dyDescent="0.3">
      <c r="A5" s="19" t="s">
        <v>23</v>
      </c>
      <c r="B5" s="22">
        <v>0.31280000000000002</v>
      </c>
      <c r="C5" s="22">
        <v>0.32919999999999999</v>
      </c>
    </row>
    <row r="6" spans="1:4" x14ac:dyDescent="0.3">
      <c r="A6" s="19" t="s">
        <v>26</v>
      </c>
      <c r="B6" s="22">
        <f>((C3-((C3-C5)/(B3-B5))*B3)-(C2-((C2-C4)/(B2-B4))*B2))/(((C2-C4)/(B2-B4))-((C3-C5)/(B3-B5)))</f>
        <v>0.38383688467065952</v>
      </c>
      <c r="C6" s="22">
        <f>B6*(C2-C4)/(B2-B4)+C2-((C2-C4)/(B2-B4))*B2</f>
        <v>0.17811759993242121</v>
      </c>
    </row>
    <row r="8" spans="1:4" x14ac:dyDescent="0.3">
      <c r="A8" s="23"/>
      <c r="B8" s="26" t="s">
        <v>6</v>
      </c>
      <c r="C8" s="26" t="s">
        <v>7</v>
      </c>
      <c r="D8" s="26" t="s">
        <v>8</v>
      </c>
    </row>
    <row r="9" spans="1:4" x14ac:dyDescent="0.3">
      <c r="A9" s="19" t="s">
        <v>27</v>
      </c>
      <c r="B9" s="22">
        <f>(-(C2/C4)*(C4-C6)/(C2-C6))/((-(C2/C4)*(C4-C6)/(C2-C6))+1)</f>
        <v>0.79915557815116767</v>
      </c>
      <c r="C9" s="22">
        <f>-(C3/C6)*(C6-C5)/(C3-C5)</f>
        <v>1.4003612443799556</v>
      </c>
      <c r="D9" s="22">
        <f>1/((-(C2/C4)*(C4-C6)/(C2-C6))+1)</f>
        <v>0.20084442184883236</v>
      </c>
    </row>
    <row r="10" spans="1:4" x14ac:dyDescent="0.3">
      <c r="A10" s="19" t="s">
        <v>28</v>
      </c>
      <c r="B10" s="22">
        <f>B9/D9</f>
        <v>3.9789782100727717</v>
      </c>
      <c r="C10" s="22">
        <f>C9/D9</f>
        <v>6.9723681219981906</v>
      </c>
      <c r="D10" s="22">
        <f>D9/D9</f>
        <v>1</v>
      </c>
    </row>
    <row r="12" spans="1:4" ht="15" thickBot="1" x14ac:dyDescent="0.35"/>
    <row r="13" spans="1:4" x14ac:dyDescent="0.3">
      <c r="A13" s="4"/>
      <c r="B13" s="8" t="s">
        <v>40</v>
      </c>
      <c r="C13" s="9"/>
    </row>
    <row r="14" spans="1:4" x14ac:dyDescent="0.3">
      <c r="A14" s="14" t="s">
        <v>30</v>
      </c>
      <c r="B14" s="15" t="s">
        <v>24</v>
      </c>
      <c r="C14" s="16" t="s">
        <v>25</v>
      </c>
      <c r="D14" s="2"/>
    </row>
    <row r="15" spans="1:4" x14ac:dyDescent="0.3">
      <c r="A15" s="12">
        <v>380</v>
      </c>
      <c r="B15" s="10">
        <v>0.17755199999999999</v>
      </c>
      <c r="C15" s="6">
        <v>1.3200999999999999E-2</v>
      </c>
    </row>
    <row r="16" spans="1:4" x14ac:dyDescent="0.3">
      <c r="A16" s="12">
        <v>385</v>
      </c>
      <c r="B16" s="10">
        <v>0.17744199999999999</v>
      </c>
      <c r="C16" s="6">
        <v>1.3217E-2</v>
      </c>
    </row>
    <row r="17" spans="1:3" x14ac:dyDescent="0.3">
      <c r="A17" s="12">
        <v>390</v>
      </c>
      <c r="B17" s="10">
        <v>0.177229</v>
      </c>
      <c r="C17" s="6">
        <v>1.3150999999999999E-2</v>
      </c>
    </row>
    <row r="18" spans="1:3" x14ac:dyDescent="0.3">
      <c r="A18" s="12">
        <v>395</v>
      </c>
      <c r="B18" s="10">
        <v>0.17699400000000001</v>
      </c>
      <c r="C18" s="6">
        <v>1.3158E-2</v>
      </c>
    </row>
    <row r="19" spans="1:3" x14ac:dyDescent="0.3">
      <c r="A19" s="12">
        <v>400</v>
      </c>
      <c r="B19" s="10">
        <v>0.176762</v>
      </c>
      <c r="C19" s="6">
        <v>1.3030999999999999E-2</v>
      </c>
    </row>
    <row r="20" spans="1:3" x14ac:dyDescent="0.3">
      <c r="A20" s="12">
        <v>405</v>
      </c>
      <c r="B20" s="10">
        <v>0.17644399999999999</v>
      </c>
      <c r="C20" s="6">
        <v>1.3008E-2</v>
      </c>
    </row>
    <row r="21" spans="1:3" x14ac:dyDescent="0.3">
      <c r="A21" s="12">
        <v>410</v>
      </c>
      <c r="B21" s="10">
        <v>0.17599200000000001</v>
      </c>
      <c r="C21" s="6">
        <v>1.3030999999999999E-2</v>
      </c>
    </row>
    <row r="22" spans="1:3" x14ac:dyDescent="0.3">
      <c r="A22" s="12">
        <v>415</v>
      </c>
      <c r="B22" s="10">
        <v>0.17549500000000001</v>
      </c>
      <c r="C22" s="6">
        <v>1.3063E-2</v>
      </c>
    </row>
    <row r="23" spans="1:3" x14ac:dyDescent="0.3">
      <c r="A23" s="12">
        <v>420</v>
      </c>
      <c r="B23" s="10">
        <v>0.17480499999999999</v>
      </c>
      <c r="C23" s="17">
        <v>1.333E-2</v>
      </c>
    </row>
    <row r="24" spans="1:3" x14ac:dyDescent="0.3">
      <c r="A24" s="12">
        <v>425</v>
      </c>
      <c r="B24" s="10">
        <v>0.173682</v>
      </c>
      <c r="C24" s="6">
        <v>1.4012999999999999E-2</v>
      </c>
    </row>
    <row r="25" spans="1:3" x14ac:dyDescent="0.3">
      <c r="A25" s="12">
        <v>430</v>
      </c>
      <c r="B25" s="10">
        <v>0.17222899999999999</v>
      </c>
      <c r="C25" s="6">
        <v>1.5121000000000001E-2</v>
      </c>
    </row>
    <row r="26" spans="1:3" x14ac:dyDescent="0.3">
      <c r="A26" s="12">
        <v>435</v>
      </c>
      <c r="B26" s="10">
        <v>0.17021900000000001</v>
      </c>
      <c r="C26" s="6">
        <v>1.6771000000000001E-2</v>
      </c>
    </row>
    <row r="27" spans="1:3" x14ac:dyDescent="0.3">
      <c r="A27" s="12">
        <v>440</v>
      </c>
      <c r="B27" s="10">
        <v>0.16769800000000001</v>
      </c>
      <c r="C27" s="6">
        <v>1.9066E-2</v>
      </c>
    </row>
    <row r="28" spans="1:3" x14ac:dyDescent="0.3">
      <c r="A28" s="12">
        <v>445</v>
      </c>
      <c r="B28" s="10">
        <v>0.16433300000000001</v>
      </c>
      <c r="C28" s="6">
        <v>2.1995000000000001E-2</v>
      </c>
    </row>
    <row r="29" spans="1:3" x14ac:dyDescent="0.3">
      <c r="A29" s="12">
        <v>450</v>
      </c>
      <c r="B29" s="10">
        <v>0.159806</v>
      </c>
      <c r="C29" s="6">
        <v>2.5895000000000001E-2</v>
      </c>
    </row>
    <row r="30" spans="1:3" x14ac:dyDescent="0.3">
      <c r="A30" s="12">
        <v>455</v>
      </c>
      <c r="B30" s="10">
        <v>0.15404399999999999</v>
      </c>
      <c r="C30" s="6">
        <v>3.0918000000000001E-2</v>
      </c>
    </row>
    <row r="31" spans="1:3" x14ac:dyDescent="0.3">
      <c r="A31" s="12">
        <v>460</v>
      </c>
      <c r="B31" s="10">
        <v>0.146902</v>
      </c>
      <c r="C31" s="6">
        <v>3.7867999999999999E-2</v>
      </c>
    </row>
    <row r="32" spans="1:3" x14ac:dyDescent="0.3">
      <c r="A32" s="12">
        <v>465</v>
      </c>
      <c r="B32" s="10">
        <v>0.13828499999999999</v>
      </c>
      <c r="C32" s="6">
        <v>4.8036000000000002E-2</v>
      </c>
    </row>
    <row r="33" spans="1:3" x14ac:dyDescent="0.3">
      <c r="A33" s="12">
        <v>470</v>
      </c>
      <c r="B33" s="18">
        <v>0.12667999999999999</v>
      </c>
      <c r="C33" s="17">
        <v>6.5949999999999995E-2</v>
      </c>
    </row>
    <row r="34" spans="1:3" x14ac:dyDescent="0.3">
      <c r="A34" s="12">
        <v>475</v>
      </c>
      <c r="B34" s="10">
        <v>0.11185199999999999</v>
      </c>
      <c r="C34" s="17">
        <v>9.4990000000000005E-2</v>
      </c>
    </row>
    <row r="35" spans="1:3" x14ac:dyDescent="0.3">
      <c r="A35" s="12">
        <v>480</v>
      </c>
      <c r="B35" s="10">
        <v>9.3161999999999995E-2</v>
      </c>
      <c r="C35" s="6">
        <v>0.17086200000000001</v>
      </c>
    </row>
    <row r="36" spans="1:3" x14ac:dyDescent="0.3">
      <c r="A36" s="12">
        <v>485</v>
      </c>
      <c r="B36" s="18">
        <v>7.0069999999999993E-2</v>
      </c>
      <c r="C36" s="6">
        <v>0.20887700000000001</v>
      </c>
    </row>
    <row r="37" spans="1:3" x14ac:dyDescent="0.3">
      <c r="A37" s="12">
        <v>490</v>
      </c>
      <c r="B37" s="10">
        <v>4.6225000000000002E-2</v>
      </c>
      <c r="C37" s="6">
        <v>0.303041</v>
      </c>
    </row>
    <row r="38" spans="1:3" x14ac:dyDescent="0.3">
      <c r="A38" s="12">
        <v>495</v>
      </c>
      <c r="B38" s="10">
        <v>2.3805E-2</v>
      </c>
      <c r="C38" s="6">
        <v>0.42042600000000002</v>
      </c>
    </row>
    <row r="39" spans="1:3" x14ac:dyDescent="0.3">
      <c r="A39" s="12">
        <v>500</v>
      </c>
      <c r="B39" s="10">
        <v>8.1880000000000008E-3</v>
      </c>
      <c r="C39" s="6">
        <v>0.54540599999999995</v>
      </c>
    </row>
    <row r="40" spans="1:3" x14ac:dyDescent="0.3">
      <c r="A40" s="12">
        <v>505</v>
      </c>
      <c r="B40" s="10">
        <v>3.7829999999999999E-3</v>
      </c>
      <c r="C40" s="6">
        <v>0.66062500000000002</v>
      </c>
    </row>
    <row r="41" spans="1:3" x14ac:dyDescent="0.3">
      <c r="A41" s="12">
        <v>510</v>
      </c>
      <c r="B41" s="10">
        <v>1.3932999999999999E-2</v>
      </c>
      <c r="C41" s="6">
        <v>0.754417</v>
      </c>
    </row>
    <row r="42" spans="1:3" x14ac:dyDescent="0.3">
      <c r="A42" s="12">
        <v>515</v>
      </c>
      <c r="B42" s="10">
        <v>3.9217000000000002E-2</v>
      </c>
      <c r="C42" s="6">
        <v>0.81454099999999996</v>
      </c>
    </row>
    <row r="43" spans="1:3" x14ac:dyDescent="0.3">
      <c r="A43" s="12">
        <v>520</v>
      </c>
      <c r="B43" s="10">
        <v>7.5014999999999998E-2</v>
      </c>
      <c r="C43" s="6">
        <v>0.83492500000000003</v>
      </c>
    </row>
    <row r="44" spans="1:3" x14ac:dyDescent="0.3">
      <c r="A44" s="12">
        <v>525</v>
      </c>
      <c r="B44" s="10">
        <v>0.115171</v>
      </c>
      <c r="C44" s="17">
        <v>0.82638999999999996</v>
      </c>
    </row>
    <row r="45" spans="1:3" x14ac:dyDescent="0.3">
      <c r="A45" s="12">
        <v>530</v>
      </c>
      <c r="B45" s="10">
        <v>0.15595800000000001</v>
      </c>
      <c r="C45" s="6">
        <v>0.805392</v>
      </c>
    </row>
    <row r="46" spans="1:3" x14ac:dyDescent="0.3">
      <c r="A46" s="12">
        <v>535</v>
      </c>
      <c r="B46" s="10">
        <v>0.19425200000000001</v>
      </c>
      <c r="C46" s="6">
        <v>0.78070399999999995</v>
      </c>
    </row>
    <row r="47" spans="1:3" x14ac:dyDescent="0.3">
      <c r="A47" s="12">
        <v>540</v>
      </c>
      <c r="B47" s="10">
        <v>0.23105899999999999</v>
      </c>
      <c r="C47" s="6">
        <v>0.75311899999999998</v>
      </c>
    </row>
    <row r="48" spans="1:3" x14ac:dyDescent="0.3">
      <c r="A48" s="12">
        <v>545</v>
      </c>
      <c r="B48" s="10">
        <v>0.26722400000000002</v>
      </c>
      <c r="C48" s="6">
        <v>0.72295600000000004</v>
      </c>
    </row>
    <row r="49" spans="1:3" x14ac:dyDescent="0.3">
      <c r="A49" s="12">
        <v>550</v>
      </c>
      <c r="B49" s="10">
        <v>0.303004</v>
      </c>
      <c r="C49" s="6">
        <v>0.69089800000000001</v>
      </c>
    </row>
    <row r="50" spans="1:3" x14ac:dyDescent="0.3">
      <c r="A50" s="12">
        <v>555</v>
      </c>
      <c r="B50" s="10">
        <v>0.33865899999999999</v>
      </c>
      <c r="C50" s="17">
        <v>0.65749000000000002</v>
      </c>
    </row>
    <row r="51" spans="1:3" x14ac:dyDescent="0.3">
      <c r="A51" s="12">
        <v>560</v>
      </c>
      <c r="B51" s="10">
        <v>0.37423699999999999</v>
      </c>
      <c r="C51" s="6">
        <v>0.62322699999999998</v>
      </c>
    </row>
    <row r="52" spans="1:3" x14ac:dyDescent="0.3">
      <c r="A52" s="12">
        <v>565</v>
      </c>
      <c r="B52" s="10">
        <v>0.40965600000000002</v>
      </c>
      <c r="C52" s="6">
        <v>0.58858699999999997</v>
      </c>
    </row>
    <row r="53" spans="1:3" x14ac:dyDescent="0.3">
      <c r="A53" s="12">
        <v>570</v>
      </c>
      <c r="B53" s="10">
        <v>0.444712</v>
      </c>
      <c r="C53" s="6">
        <v>0.55396299999999998</v>
      </c>
    </row>
    <row r="54" spans="1:3" x14ac:dyDescent="0.3">
      <c r="A54" s="12">
        <v>575</v>
      </c>
      <c r="B54" s="10">
        <v>0.47910599999999998</v>
      </c>
      <c r="C54" s="6">
        <v>0.51977600000000002</v>
      </c>
    </row>
    <row r="55" spans="1:3" x14ac:dyDescent="0.3">
      <c r="A55" s="12">
        <v>580</v>
      </c>
      <c r="B55" s="10">
        <v>0.51245499999999999</v>
      </c>
      <c r="C55" s="6">
        <v>0.486535</v>
      </c>
    </row>
    <row r="56" spans="1:3" x14ac:dyDescent="0.3">
      <c r="A56" s="12">
        <v>585</v>
      </c>
      <c r="B56" s="10">
        <v>0.54436600000000002</v>
      </c>
      <c r="C56" s="6">
        <v>0.45477400000000001</v>
      </c>
    </row>
    <row r="57" spans="1:3" x14ac:dyDescent="0.3">
      <c r="A57" s="12">
        <v>590</v>
      </c>
      <c r="B57" s="10">
        <v>0.57432099999999997</v>
      </c>
      <c r="C57" s="6">
        <v>0.42498599999999997</v>
      </c>
    </row>
    <row r="58" spans="1:3" x14ac:dyDescent="0.3">
      <c r="A58" s="12">
        <v>595</v>
      </c>
      <c r="B58" s="10">
        <v>0.60168900000000003</v>
      </c>
      <c r="C58" s="6">
        <v>0.397671</v>
      </c>
    </row>
    <row r="59" spans="1:3" x14ac:dyDescent="0.3">
      <c r="A59" s="12">
        <v>600</v>
      </c>
      <c r="B59" s="10">
        <v>0.62540499999999999</v>
      </c>
      <c r="C59" s="6">
        <v>0.374058</v>
      </c>
    </row>
    <row r="60" spans="1:3" x14ac:dyDescent="0.3">
      <c r="A60" s="12">
        <v>605</v>
      </c>
      <c r="B60" s="10">
        <v>0.64623799999999998</v>
      </c>
      <c r="C60" s="6">
        <v>0.353329</v>
      </c>
    </row>
    <row r="61" spans="1:3" x14ac:dyDescent="0.3">
      <c r="A61" s="12">
        <v>610</v>
      </c>
      <c r="B61" s="10">
        <v>0.663443</v>
      </c>
      <c r="C61" s="6">
        <v>0.33627099999999999</v>
      </c>
    </row>
    <row r="62" spans="1:3" x14ac:dyDescent="0.3">
      <c r="A62" s="12">
        <v>615</v>
      </c>
      <c r="B62" s="10">
        <v>0.67749700000000002</v>
      </c>
      <c r="C62" s="6">
        <v>0.32227099999999997</v>
      </c>
    </row>
    <row r="63" spans="1:3" x14ac:dyDescent="0.3">
      <c r="A63" s="12">
        <v>620</v>
      </c>
      <c r="B63" s="10">
        <v>0.68869800000000003</v>
      </c>
      <c r="C63" s="6">
        <v>0.31109300000000001</v>
      </c>
    </row>
    <row r="64" spans="1:3" x14ac:dyDescent="0.3">
      <c r="A64" s="12">
        <v>625</v>
      </c>
      <c r="B64" s="10">
        <v>0.69761899999999999</v>
      </c>
      <c r="C64" s="6">
        <v>0.30223299999999997</v>
      </c>
    </row>
    <row r="65" spans="1:3" x14ac:dyDescent="0.3">
      <c r="A65" s="12">
        <v>630</v>
      </c>
      <c r="B65" s="10">
        <v>0.70478700000000005</v>
      </c>
      <c r="C65" s="6">
        <v>0.29510399999999998</v>
      </c>
    </row>
    <row r="66" spans="1:3" x14ac:dyDescent="0.3">
      <c r="A66" s="12">
        <v>635</v>
      </c>
      <c r="B66" s="10">
        <v>0.71077900000000005</v>
      </c>
      <c r="C66" s="6">
        <v>0.28912900000000002</v>
      </c>
    </row>
    <row r="67" spans="1:3" x14ac:dyDescent="0.3">
      <c r="A67" s="12">
        <v>640</v>
      </c>
      <c r="B67" s="10">
        <v>0.71567400000000003</v>
      </c>
      <c r="C67" s="6">
        <v>0.28424300000000002</v>
      </c>
    </row>
    <row r="68" spans="1:3" x14ac:dyDescent="0.3">
      <c r="A68" s="12">
        <v>645</v>
      </c>
      <c r="B68" s="10">
        <v>0.71958599999999995</v>
      </c>
      <c r="C68" s="6">
        <v>0.28034100000000001</v>
      </c>
    </row>
    <row r="69" spans="1:3" x14ac:dyDescent="0.3">
      <c r="A69" s="12">
        <v>650</v>
      </c>
      <c r="B69" s="10">
        <v>0.72247899999999998</v>
      </c>
      <c r="C69" s="6">
        <v>0.27745799999999998</v>
      </c>
    </row>
    <row r="70" spans="1:3" x14ac:dyDescent="0.3">
      <c r="A70" s="12">
        <v>655</v>
      </c>
      <c r="B70" s="10">
        <v>0.72457400000000005</v>
      </c>
      <c r="C70" s="6">
        <v>0.27536899999999997</v>
      </c>
    </row>
    <row r="71" spans="1:3" x14ac:dyDescent="0.3">
      <c r="A71" s="12">
        <v>660</v>
      </c>
      <c r="B71" s="10">
        <v>0.725939</v>
      </c>
      <c r="C71" s="6">
        <v>0.274007</v>
      </c>
    </row>
    <row r="72" spans="1:3" x14ac:dyDescent="0.3">
      <c r="A72" s="12">
        <v>665</v>
      </c>
      <c r="B72" s="10">
        <v>0.72722699999999996</v>
      </c>
      <c r="C72" s="6">
        <v>0.27272299999999999</v>
      </c>
    </row>
    <row r="73" spans="1:3" x14ac:dyDescent="0.3">
      <c r="A73" s="12">
        <v>670</v>
      </c>
      <c r="B73" s="18">
        <v>0.72821000000000002</v>
      </c>
      <c r="C73" s="6">
        <v>0.27174199999999998</v>
      </c>
    </row>
    <row r="74" spans="1:3" x14ac:dyDescent="0.3">
      <c r="A74" s="12">
        <v>675</v>
      </c>
      <c r="B74" s="10">
        <v>0.72891899999999998</v>
      </c>
      <c r="C74" s="6">
        <v>0.271036</v>
      </c>
    </row>
    <row r="75" spans="1:3" x14ac:dyDescent="0.3">
      <c r="A75" s="12">
        <v>680</v>
      </c>
      <c r="B75" s="10">
        <v>0.72941299999999998</v>
      </c>
      <c r="C75" s="6">
        <v>0.270542</v>
      </c>
    </row>
    <row r="76" spans="1:3" x14ac:dyDescent="0.3">
      <c r="A76" s="12">
        <v>685</v>
      </c>
      <c r="B76" s="10">
        <v>0.72971399999999997</v>
      </c>
      <c r="C76" s="6">
        <v>0.27024199999999998</v>
      </c>
    </row>
    <row r="77" spans="1:3" x14ac:dyDescent="0.3">
      <c r="A77" s="12">
        <v>690</v>
      </c>
      <c r="B77" s="10">
        <v>0.72987599999999997</v>
      </c>
      <c r="C77" s="6">
        <v>0.27008100000000002</v>
      </c>
    </row>
    <row r="78" spans="1:3" x14ac:dyDescent="0.3">
      <c r="A78" s="12">
        <v>695</v>
      </c>
      <c r="B78" s="10">
        <v>0.73003700000000005</v>
      </c>
      <c r="C78" s="17">
        <v>0.26991999999999999</v>
      </c>
    </row>
    <row r="79" spans="1:3" x14ac:dyDescent="0.3">
      <c r="A79" s="12">
        <v>700</v>
      </c>
      <c r="B79" s="18">
        <v>0.73009999999999997</v>
      </c>
      <c r="C79" s="6">
        <v>0.26985700000000001</v>
      </c>
    </row>
    <row r="80" spans="1:3" x14ac:dyDescent="0.3">
      <c r="A80" s="12">
        <v>705</v>
      </c>
      <c r="B80" s="10">
        <v>0.73006499999999996</v>
      </c>
      <c r="C80" s="6">
        <v>0.26989200000000002</v>
      </c>
    </row>
    <row r="81" spans="1:17" x14ac:dyDescent="0.3">
      <c r="A81" s="12">
        <v>710</v>
      </c>
      <c r="B81" s="10">
        <v>0.72995699999999997</v>
      </c>
      <c r="C81" s="17">
        <v>0.27</v>
      </c>
    </row>
    <row r="82" spans="1:17" x14ac:dyDescent="0.3">
      <c r="A82" s="12">
        <v>715</v>
      </c>
      <c r="B82" s="10">
        <v>0.72979499999999997</v>
      </c>
      <c r="C82" s="6">
        <v>0.27016200000000001</v>
      </c>
    </row>
    <row r="83" spans="1:17" x14ac:dyDescent="0.3">
      <c r="A83" s="12">
        <v>720</v>
      </c>
      <c r="B83" s="10">
        <v>0.72958599999999996</v>
      </c>
      <c r="C83" s="17">
        <v>0.27037</v>
      </c>
    </row>
    <row r="84" spans="1:17" x14ac:dyDescent="0.3">
      <c r="A84" s="12">
        <v>725</v>
      </c>
      <c r="B84" s="10">
        <v>0.72933099999999995</v>
      </c>
      <c r="C84" s="6">
        <v>0.27062399999999998</v>
      </c>
    </row>
    <row r="85" spans="1:17" x14ac:dyDescent="0.3">
      <c r="A85" s="12">
        <v>730</v>
      </c>
      <c r="B85" s="10">
        <v>0.72904899999999995</v>
      </c>
      <c r="C85" s="6">
        <v>0.27090599999999998</v>
      </c>
    </row>
    <row r="86" spans="1:17" x14ac:dyDescent="0.3">
      <c r="A86" s="12">
        <v>735</v>
      </c>
      <c r="B86" s="10">
        <v>0.72873900000000003</v>
      </c>
      <c r="C86" s="6">
        <v>0.27121499999999998</v>
      </c>
    </row>
    <row r="87" spans="1:17" x14ac:dyDescent="0.3">
      <c r="A87" s="12">
        <v>740</v>
      </c>
      <c r="B87" s="10">
        <v>0.72840800000000006</v>
      </c>
      <c r="C87" s="6">
        <v>0.27154499999999998</v>
      </c>
    </row>
    <row r="88" spans="1:17" x14ac:dyDescent="0.3">
      <c r="A88" s="12">
        <v>745</v>
      </c>
      <c r="B88" s="10">
        <v>0.72806300000000002</v>
      </c>
      <c r="C88" s="6">
        <v>0.27188899999999999</v>
      </c>
    </row>
    <row r="89" spans="1:17" x14ac:dyDescent="0.3">
      <c r="A89" s="12">
        <v>750</v>
      </c>
      <c r="B89" s="10">
        <v>0.72768900000000003</v>
      </c>
      <c r="C89" s="6">
        <v>0.272262</v>
      </c>
    </row>
    <row r="90" spans="1:17" x14ac:dyDescent="0.3">
      <c r="A90" s="12">
        <v>755</v>
      </c>
      <c r="B90" s="10">
        <v>0.72690100000000002</v>
      </c>
      <c r="C90" s="6">
        <v>0.272646</v>
      </c>
    </row>
    <row r="91" spans="1:17" x14ac:dyDescent="0.3">
      <c r="A91" s="12">
        <v>760</v>
      </c>
      <c r="B91" s="10">
        <v>0.72690100000000002</v>
      </c>
      <c r="C91" s="6">
        <v>0.27304800000000001</v>
      </c>
    </row>
    <row r="92" spans="1:17" x14ac:dyDescent="0.3">
      <c r="A92" s="12">
        <v>765</v>
      </c>
      <c r="B92" s="10">
        <v>0.72646299999999997</v>
      </c>
      <c r="C92" s="6">
        <v>0.27348499999999998</v>
      </c>
    </row>
    <row r="93" spans="1:17" x14ac:dyDescent="0.3">
      <c r="A93" s="12">
        <v>770</v>
      </c>
      <c r="B93" s="10">
        <v>0.72602100000000003</v>
      </c>
      <c r="C93" s="6">
        <v>0.27392499999999997</v>
      </c>
    </row>
    <row r="94" spans="1:17" x14ac:dyDescent="0.3">
      <c r="A94" s="12">
        <v>775</v>
      </c>
      <c r="B94" s="10">
        <v>0.72556399999999999</v>
      </c>
      <c r="C94" s="6">
        <v>0.27438099999999999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2">
        <v>780</v>
      </c>
      <c r="B95" s="10">
        <v>0.72508300000000003</v>
      </c>
      <c r="C95" s="6">
        <v>0.27486100000000002</v>
      </c>
    </row>
    <row r="96" spans="1:17" x14ac:dyDescent="0.3">
      <c r="A96" s="12">
        <v>785</v>
      </c>
      <c r="B96" s="10">
        <v>0.72459200000000001</v>
      </c>
      <c r="C96" s="6">
        <v>0.27535100000000001</v>
      </c>
    </row>
    <row r="97" spans="1:3" x14ac:dyDescent="0.3">
      <c r="A97" s="12">
        <v>790</v>
      </c>
      <c r="B97" s="10">
        <v>0.72409400000000002</v>
      </c>
      <c r="C97" s="6">
        <v>0.27584799999999998</v>
      </c>
    </row>
    <row r="98" spans="1:3" x14ac:dyDescent="0.3">
      <c r="A98" s="12">
        <v>795</v>
      </c>
      <c r="B98" s="10">
        <v>0.72358199999999995</v>
      </c>
      <c r="C98" s="6">
        <v>0.27635900000000002</v>
      </c>
    </row>
    <row r="99" spans="1:3" x14ac:dyDescent="0.3">
      <c r="A99" s="12">
        <v>800</v>
      </c>
      <c r="B99" s="10">
        <v>0.72306499999999996</v>
      </c>
      <c r="C99" s="6">
        <v>0.27687400000000001</v>
      </c>
    </row>
    <row r="100" spans="1:3" x14ac:dyDescent="0.3">
      <c r="A100" s="12">
        <v>805</v>
      </c>
      <c r="B100" s="10">
        <v>0.72253299999999998</v>
      </c>
      <c r="C100" s="6">
        <v>0.27740500000000001</v>
      </c>
    </row>
    <row r="101" spans="1:3" x14ac:dyDescent="0.3">
      <c r="A101" s="12">
        <v>810</v>
      </c>
      <c r="B101" s="10">
        <v>0.72199500000000005</v>
      </c>
      <c r="C101" s="6">
        <v>0.27794099999999999</v>
      </c>
    </row>
    <row r="102" spans="1:3" x14ac:dyDescent="0.3">
      <c r="A102" s="12">
        <v>815</v>
      </c>
      <c r="B102" s="10">
        <v>0.72145800000000004</v>
      </c>
      <c r="C102" s="6">
        <v>0.278476</v>
      </c>
    </row>
    <row r="103" spans="1:3" x14ac:dyDescent="0.3">
      <c r="A103" s="12">
        <v>820</v>
      </c>
      <c r="B103" s="10">
        <v>0.72089800000000004</v>
      </c>
      <c r="C103" s="6">
        <v>0.27903499999999998</v>
      </c>
    </row>
    <row r="104" spans="1:3" ht="15" thickBot="1" x14ac:dyDescent="0.35">
      <c r="A104" s="13">
        <v>825</v>
      </c>
      <c r="B104" s="11">
        <v>0.72034500000000001</v>
      </c>
      <c r="C104" s="7">
        <v>0.27958699999999997</v>
      </c>
    </row>
    <row r="114" spans="2:3" x14ac:dyDescent="0.3">
      <c r="B114" s="3"/>
      <c r="C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White balance</vt:lpstr>
      <vt:lpstr>Datos</vt:lpstr>
      <vt:lpstr>CIE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2020-12-29T05:25:12Z</dcterms:created>
  <dcterms:modified xsi:type="dcterms:W3CDTF">2020-12-31T08:41:31Z</dcterms:modified>
</cp:coreProperties>
</file>