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\Desktop\Nixie-Clock\Hardware\LED White Balance\"/>
    </mc:Choice>
  </mc:AlternateContent>
  <bookViews>
    <workbookView xWindow="0" yWindow="0" windowWidth="19200" windowHeight="7224" activeTab="1"/>
  </bookViews>
  <sheets>
    <sheet name="White balance" sheetId="3" r:id="rId1"/>
    <sheet name="Datos Led" sheetId="2" r:id="rId2"/>
    <sheet name="Regresion polinomica" sheetId="6" r:id="rId3"/>
    <sheet name="Resistencias comerciales" sheetId="7" r:id="rId4"/>
    <sheet name="CIE" sheetId="5" r:id="rId5"/>
  </sheets>
  <definedNames>
    <definedName name="a">'Datos Led'!$C$57:$I$57</definedName>
    <definedName name="If">'Datos Led'!$A$10:$A$24</definedName>
    <definedName name="If_B">'Datos Led'!$J$10:$J$20</definedName>
    <definedName name="If_G">'Datos Led'!$I$10:$I$20</definedName>
    <definedName name="If_R">'Datos Led'!$H$10:$H$20</definedName>
    <definedName name="Lv">'Datos Led'!$G$10:$G$20</definedName>
    <definedName name="Vf_B">'Datos Led'!$D$10:$D$24</definedName>
    <definedName name="Vf_G">'Datos Led'!$C$10:$C$24</definedName>
    <definedName name="Vf_R">'Datos Led'!$B$10:$B$24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3" l="1"/>
  <c r="B28" i="3"/>
  <c r="B27" i="3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415" i="7" s="1"/>
  <c r="C511" i="7" s="1"/>
  <c r="C320" i="7"/>
  <c r="C321" i="7"/>
  <c r="C322" i="7"/>
  <c r="C323" i="7"/>
  <c r="C324" i="7"/>
  <c r="C325" i="7"/>
  <c r="C326" i="7"/>
  <c r="C327" i="7"/>
  <c r="C328" i="7"/>
  <c r="C329" i="7"/>
  <c r="C330" i="7"/>
  <c r="C331" i="7"/>
  <c r="C427" i="7" s="1"/>
  <c r="C523" i="7" s="1"/>
  <c r="C332" i="7"/>
  <c r="C333" i="7"/>
  <c r="C334" i="7"/>
  <c r="C335" i="7"/>
  <c r="C336" i="7"/>
  <c r="C337" i="7"/>
  <c r="C338" i="7"/>
  <c r="C339" i="7"/>
  <c r="C340" i="7"/>
  <c r="C341" i="7"/>
  <c r="C342" i="7"/>
  <c r="C343" i="7"/>
  <c r="C439" i="7" s="1"/>
  <c r="C535" i="7" s="1"/>
  <c r="C344" i="7"/>
  <c r="C345" i="7"/>
  <c r="C346" i="7"/>
  <c r="C347" i="7"/>
  <c r="C348" i="7"/>
  <c r="C349" i="7"/>
  <c r="C350" i="7"/>
  <c r="C351" i="7"/>
  <c r="C352" i="7"/>
  <c r="C353" i="7"/>
  <c r="C354" i="7"/>
  <c r="C355" i="7"/>
  <c r="C451" i="7" s="1"/>
  <c r="C547" i="7" s="1"/>
  <c r="C356" i="7"/>
  <c r="C357" i="7"/>
  <c r="C358" i="7"/>
  <c r="C359" i="7"/>
  <c r="C360" i="7"/>
  <c r="C361" i="7"/>
  <c r="C362" i="7"/>
  <c r="C363" i="7"/>
  <c r="C364" i="7"/>
  <c r="C365" i="7"/>
  <c r="C366" i="7"/>
  <c r="C367" i="7"/>
  <c r="C463" i="7" s="1"/>
  <c r="C559" i="7" s="1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99" i="7" s="1"/>
  <c r="C404" i="7"/>
  <c r="C405" i="7"/>
  <c r="C406" i="7"/>
  <c r="C407" i="7"/>
  <c r="C408" i="7"/>
  <c r="C409" i="7"/>
  <c r="C410" i="7"/>
  <c r="C411" i="7"/>
  <c r="C412" i="7"/>
  <c r="C413" i="7"/>
  <c r="C414" i="7"/>
  <c r="C416" i="7"/>
  <c r="C417" i="7"/>
  <c r="C418" i="7"/>
  <c r="C419" i="7"/>
  <c r="C420" i="7"/>
  <c r="C421" i="7"/>
  <c r="C422" i="7"/>
  <c r="C423" i="7"/>
  <c r="C424" i="7"/>
  <c r="C425" i="7"/>
  <c r="C426" i="7"/>
  <c r="C428" i="7"/>
  <c r="C429" i="7"/>
  <c r="C430" i="7"/>
  <c r="C431" i="7"/>
  <c r="C432" i="7"/>
  <c r="C433" i="7"/>
  <c r="C434" i="7"/>
  <c r="C435" i="7"/>
  <c r="C436" i="7"/>
  <c r="C437" i="7"/>
  <c r="C438" i="7"/>
  <c r="C440" i="7"/>
  <c r="C441" i="7"/>
  <c r="C442" i="7"/>
  <c r="C443" i="7"/>
  <c r="C444" i="7"/>
  <c r="C445" i="7"/>
  <c r="C446" i="7"/>
  <c r="C447" i="7"/>
  <c r="C448" i="7"/>
  <c r="C449" i="7"/>
  <c r="C450" i="7"/>
  <c r="C452" i="7"/>
  <c r="C453" i="7"/>
  <c r="C454" i="7"/>
  <c r="C455" i="7"/>
  <c r="C456" i="7"/>
  <c r="C457" i="7"/>
  <c r="C458" i="7"/>
  <c r="C459" i="7"/>
  <c r="C460" i="7"/>
  <c r="C461" i="7"/>
  <c r="C462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500" i="7"/>
  <c r="C501" i="7"/>
  <c r="C502" i="7"/>
  <c r="C503" i="7"/>
  <c r="C504" i="7"/>
  <c r="C505" i="7"/>
  <c r="C506" i="7"/>
  <c r="C507" i="7"/>
  <c r="C508" i="7"/>
  <c r="C509" i="7"/>
  <c r="C510" i="7"/>
  <c r="C512" i="7"/>
  <c r="C513" i="7"/>
  <c r="C514" i="7"/>
  <c r="C515" i="7"/>
  <c r="C516" i="7"/>
  <c r="C517" i="7"/>
  <c r="C518" i="7"/>
  <c r="C519" i="7"/>
  <c r="C520" i="7"/>
  <c r="C521" i="7"/>
  <c r="C522" i="7"/>
  <c r="C524" i="7"/>
  <c r="C525" i="7"/>
  <c r="C526" i="7"/>
  <c r="C527" i="7"/>
  <c r="C528" i="7"/>
  <c r="C529" i="7"/>
  <c r="C530" i="7"/>
  <c r="C531" i="7"/>
  <c r="C532" i="7"/>
  <c r="C533" i="7"/>
  <c r="C534" i="7"/>
  <c r="C536" i="7"/>
  <c r="C537" i="7"/>
  <c r="C538" i="7"/>
  <c r="C539" i="7"/>
  <c r="C540" i="7"/>
  <c r="C541" i="7"/>
  <c r="C542" i="7"/>
  <c r="C543" i="7"/>
  <c r="C544" i="7"/>
  <c r="C545" i="7"/>
  <c r="C546" i="7"/>
  <c r="C548" i="7"/>
  <c r="C549" i="7"/>
  <c r="C550" i="7"/>
  <c r="C551" i="7"/>
  <c r="C552" i="7"/>
  <c r="C553" i="7"/>
  <c r="C554" i="7"/>
  <c r="C555" i="7"/>
  <c r="C556" i="7"/>
  <c r="C557" i="7"/>
  <c r="C558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100" i="7"/>
  <c r="C101" i="7"/>
  <c r="C102" i="7"/>
  <c r="C103" i="7"/>
  <c r="C104" i="7"/>
  <c r="C105" i="7"/>
  <c r="C106" i="7"/>
  <c r="C107" i="7"/>
  <c r="C108" i="7"/>
  <c r="C109" i="7"/>
  <c r="C110" i="7"/>
  <c r="C206" i="7" s="1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229" i="7" s="1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253" i="7" s="1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99" i="7"/>
  <c r="B28" i="7"/>
  <c r="B29" i="7"/>
  <c r="B30" i="7"/>
  <c r="B31" i="7"/>
  <c r="B32" i="7"/>
  <c r="B33" i="7"/>
  <c r="B34" i="7"/>
  <c r="B35" i="7"/>
  <c r="B36" i="7"/>
  <c r="B60" i="7" s="1"/>
  <c r="B84" i="7" s="1"/>
  <c r="B108" i="7" s="1"/>
  <c r="B37" i="7"/>
  <c r="B61" i="7" s="1"/>
  <c r="B85" i="7" s="1"/>
  <c r="B109" i="7" s="1"/>
  <c r="B38" i="7"/>
  <c r="B62" i="7" s="1"/>
  <c r="B86" i="7" s="1"/>
  <c r="B110" i="7" s="1"/>
  <c r="B39" i="7"/>
  <c r="B40" i="7"/>
  <c r="B41" i="7"/>
  <c r="B42" i="7"/>
  <c r="B43" i="7"/>
  <c r="B44" i="7"/>
  <c r="B45" i="7"/>
  <c r="B46" i="7"/>
  <c r="B47" i="7"/>
  <c r="B48" i="7"/>
  <c r="B72" i="7" s="1"/>
  <c r="B96" i="7" s="1"/>
  <c r="B120" i="7" s="1"/>
  <c r="B49" i="7"/>
  <c r="B73" i="7" s="1"/>
  <c r="B97" i="7" s="1"/>
  <c r="B121" i="7" s="1"/>
  <c r="B50" i="7"/>
  <c r="B74" i="7" s="1"/>
  <c r="B98" i="7" s="1"/>
  <c r="B122" i="7" s="1"/>
  <c r="B51" i="7"/>
  <c r="B75" i="7" s="1"/>
  <c r="B99" i="7" s="1"/>
  <c r="B123" i="7" s="1"/>
  <c r="B52" i="7"/>
  <c r="B53" i="7"/>
  <c r="B54" i="7"/>
  <c r="B55" i="7"/>
  <c r="B56" i="7"/>
  <c r="B57" i="7"/>
  <c r="B58" i="7"/>
  <c r="B82" i="7" s="1"/>
  <c r="B106" i="7" s="1"/>
  <c r="B59" i="7"/>
  <c r="B63" i="7"/>
  <c r="B87" i="7" s="1"/>
  <c r="B111" i="7" s="1"/>
  <c r="B64" i="7"/>
  <c r="B65" i="7"/>
  <c r="B66" i="7"/>
  <c r="B67" i="7"/>
  <c r="B68" i="7"/>
  <c r="B69" i="7"/>
  <c r="B70" i="7"/>
  <c r="B94" i="7" s="1"/>
  <c r="B118" i="7" s="1"/>
  <c r="B71" i="7"/>
  <c r="B95" i="7" s="1"/>
  <c r="B119" i="7" s="1"/>
  <c r="B76" i="7"/>
  <c r="B77" i="7"/>
  <c r="B78" i="7"/>
  <c r="B79" i="7"/>
  <c r="B80" i="7"/>
  <c r="B81" i="7"/>
  <c r="B83" i="7"/>
  <c r="B107" i="7" s="1"/>
  <c r="B88" i="7"/>
  <c r="B89" i="7"/>
  <c r="B90" i="7"/>
  <c r="B91" i="7"/>
  <c r="B92" i="7"/>
  <c r="B93" i="7"/>
  <c r="B117" i="7" s="1"/>
  <c r="B100" i="7"/>
  <c r="B101" i="7"/>
  <c r="B102" i="7"/>
  <c r="B103" i="7"/>
  <c r="B104" i="7"/>
  <c r="B105" i="7"/>
  <c r="B112" i="7"/>
  <c r="B113" i="7"/>
  <c r="B114" i="7"/>
  <c r="B115" i="7"/>
  <c r="B116" i="7"/>
  <c r="B27" i="7"/>
  <c r="A16" i="7"/>
  <c r="A17" i="7"/>
  <c r="A29" i="7" s="1"/>
  <c r="A41" i="7" s="1"/>
  <c r="A53" i="7" s="1"/>
  <c r="A65" i="7" s="1"/>
  <c r="A18" i="7"/>
  <c r="A19" i="7"/>
  <c r="A20" i="7"/>
  <c r="A21" i="7"/>
  <c r="A33" i="7" s="1"/>
  <c r="A45" i="7" s="1"/>
  <c r="A57" i="7" s="1"/>
  <c r="A69" i="7" s="1"/>
  <c r="A22" i="7"/>
  <c r="A23" i="7"/>
  <c r="A24" i="7"/>
  <c r="A25" i="7"/>
  <c r="A37" i="7" s="1"/>
  <c r="A49" i="7" s="1"/>
  <c r="A61" i="7" s="1"/>
  <c r="A73" i="7" s="1"/>
  <c r="A26" i="7"/>
  <c r="A27" i="7"/>
  <c r="A28" i="7"/>
  <c r="A30" i="7"/>
  <c r="A31" i="7"/>
  <c r="A32" i="7"/>
  <c r="A34" i="7"/>
  <c r="A35" i="7"/>
  <c r="A36" i="7"/>
  <c r="A38" i="7"/>
  <c r="A39" i="7"/>
  <c r="A40" i="7"/>
  <c r="A42" i="7"/>
  <c r="A43" i="7"/>
  <c r="A44" i="7"/>
  <c r="A46" i="7"/>
  <c r="A47" i="7"/>
  <c r="A48" i="7"/>
  <c r="A50" i="7"/>
  <c r="A51" i="7"/>
  <c r="A52" i="7"/>
  <c r="A54" i="7"/>
  <c r="A55" i="7"/>
  <c r="A56" i="7"/>
  <c r="A58" i="7"/>
  <c r="A59" i="7"/>
  <c r="A60" i="7"/>
  <c r="A62" i="7"/>
  <c r="A63" i="7"/>
  <c r="A64" i="7"/>
  <c r="A66" i="7"/>
  <c r="A67" i="7"/>
  <c r="A68" i="7"/>
  <c r="A70" i="7"/>
  <c r="A71" i="7"/>
  <c r="A72" i="7"/>
  <c r="A74" i="7"/>
  <c r="A75" i="7"/>
  <c r="A15" i="7"/>
  <c r="B23" i="3"/>
  <c r="B20" i="3"/>
  <c r="B19" i="3"/>
  <c r="B17" i="3"/>
  <c r="B16" i="3"/>
  <c r="B13" i="3"/>
  <c r="B11" i="3"/>
  <c r="B15" i="3" s="1"/>
  <c r="Q16" i="6" a="1"/>
  <c r="Q26" i="6" s="1"/>
  <c r="N16" i="6" a="1"/>
  <c r="N26" i="6" s="1"/>
  <c r="K16" i="6" a="1"/>
  <c r="K26" i="6" s="1"/>
  <c r="G16" i="6" a="1"/>
  <c r="G30" i="6" s="1"/>
  <c r="D16" i="6" a="1"/>
  <c r="D30" i="6" s="1"/>
  <c r="A16" i="6" a="1"/>
  <c r="A30" i="6" s="1"/>
  <c r="L12" i="6" a="1"/>
  <c r="Q12" i="6" s="1"/>
  <c r="B12" i="6" a="1"/>
  <c r="B12" i="6" s="1"/>
  <c r="L11" i="6" a="1"/>
  <c r="Q11" i="6" s="1"/>
  <c r="B11" i="6" a="1"/>
  <c r="C11" i="6" s="1"/>
  <c r="L10" i="6" a="1"/>
  <c r="P10" i="6" s="1"/>
  <c r="B10" i="6" a="1"/>
  <c r="E10" i="6" s="1"/>
  <c r="L6" i="6" a="1"/>
  <c r="P6" i="6" s="1"/>
  <c r="B6" i="6" a="1"/>
  <c r="G6" i="6" s="1"/>
  <c r="L5" i="6" a="1"/>
  <c r="Q5" i="6" s="1"/>
  <c r="B5" i="6" a="1"/>
  <c r="G5" i="6" s="1"/>
  <c r="L4" i="6" a="1"/>
  <c r="L4" i="6" s="1"/>
  <c r="B4" i="6" a="1"/>
  <c r="C4" i="6" s="1"/>
  <c r="O4" i="6" l="1"/>
  <c r="P4" i="6"/>
  <c r="M4" i="6"/>
  <c r="N4" i="6"/>
  <c r="Q4" i="6"/>
  <c r="D17" i="6"/>
  <c r="D18" i="6"/>
  <c r="D19" i="6"/>
  <c r="D20" i="6"/>
  <c r="M5" i="6"/>
  <c r="D21" i="6"/>
  <c r="N5" i="6"/>
  <c r="D16" i="6"/>
  <c r="D22" i="6"/>
  <c r="O5" i="6"/>
  <c r="D23" i="6"/>
  <c r="L5" i="6"/>
  <c r="P5" i="6"/>
  <c r="D24" i="6"/>
  <c r="D25" i="6"/>
  <c r="N16" i="6"/>
  <c r="D26" i="6"/>
  <c r="D27" i="6"/>
  <c r="D29" i="6"/>
  <c r="G10" i="6"/>
  <c r="E11" i="6"/>
  <c r="C12" i="6"/>
  <c r="A16" i="6"/>
  <c r="K16" i="6"/>
  <c r="A17" i="6"/>
  <c r="A18" i="6"/>
  <c r="A19" i="6"/>
  <c r="A20" i="6"/>
  <c r="A21" i="6"/>
  <c r="A22" i="6"/>
  <c r="A23" i="6"/>
  <c r="A24" i="6"/>
  <c r="A25" i="6"/>
  <c r="A26" i="6"/>
  <c r="A27" i="6"/>
  <c r="A29" i="6"/>
  <c r="G11" i="6"/>
  <c r="E12" i="6"/>
  <c r="D4" i="6"/>
  <c r="G12" i="6"/>
  <c r="G17" i="6"/>
  <c r="G18" i="6"/>
  <c r="G19" i="6"/>
  <c r="G20" i="6"/>
  <c r="G21" i="6"/>
  <c r="G22" i="6"/>
  <c r="G23" i="6"/>
  <c r="G24" i="6"/>
  <c r="G25" i="6"/>
  <c r="G26" i="6"/>
  <c r="G27" i="6"/>
  <c r="G29" i="6"/>
  <c r="Q6" i="6"/>
  <c r="O10" i="6"/>
  <c r="M11" i="6"/>
  <c r="L12" i="6"/>
  <c r="L6" i="6"/>
  <c r="F10" i="6"/>
  <c r="D11" i="6"/>
  <c r="B4" i="6"/>
  <c r="M6" i="6"/>
  <c r="L10" i="6"/>
  <c r="L16" i="6" s="1" a="1"/>
  <c r="F11" i="6"/>
  <c r="D12" i="6"/>
  <c r="H16" i="6" s="1" a="1"/>
  <c r="B5" i="6"/>
  <c r="N6" i="6"/>
  <c r="K17" i="6"/>
  <c r="K18" i="6"/>
  <c r="K19" i="6"/>
  <c r="K20" i="6"/>
  <c r="K21" i="6"/>
  <c r="K22" i="6"/>
  <c r="K23" i="6"/>
  <c r="K24" i="6"/>
  <c r="K25" i="6"/>
  <c r="A28" i="6"/>
  <c r="Q10" i="6"/>
  <c r="O11" i="6"/>
  <c r="M12" i="6"/>
  <c r="O6" i="6"/>
  <c r="M10" i="6"/>
  <c r="L11" i="6"/>
  <c r="F12" i="6"/>
  <c r="E4" i="6"/>
  <c r="C5" i="6"/>
  <c r="B6" i="6"/>
  <c r="N10" i="6"/>
  <c r="F4" i="6"/>
  <c r="D5" i="6"/>
  <c r="G4" i="6"/>
  <c r="E5" i="6"/>
  <c r="C6" i="6"/>
  <c r="B10" i="6"/>
  <c r="B16" i="6" s="1" a="1"/>
  <c r="N11" i="6"/>
  <c r="F5" i="6"/>
  <c r="D6" i="6"/>
  <c r="E6" i="6"/>
  <c r="C10" i="6"/>
  <c r="B11" i="6"/>
  <c r="P11" i="6"/>
  <c r="N12" i="6"/>
  <c r="G16" i="6"/>
  <c r="Q16" i="6"/>
  <c r="N17" i="6"/>
  <c r="N18" i="6"/>
  <c r="N19" i="6"/>
  <c r="N20" i="6"/>
  <c r="N21" i="6"/>
  <c r="N22" i="6"/>
  <c r="N23" i="6"/>
  <c r="N24" i="6"/>
  <c r="N25" i="6"/>
  <c r="D28" i="6"/>
  <c r="O12" i="6"/>
  <c r="F6" i="6"/>
  <c r="D10" i="6"/>
  <c r="P12" i="6"/>
  <c r="Q17" i="6"/>
  <c r="Q18" i="6"/>
  <c r="Q19" i="6"/>
  <c r="Q20" i="6"/>
  <c r="Q21" i="6"/>
  <c r="Q22" i="6"/>
  <c r="Q23" i="6"/>
  <c r="Q24" i="6"/>
  <c r="Q25" i="6"/>
  <c r="G28" i="6"/>
  <c r="C2" i="5"/>
  <c r="C4" i="5"/>
  <c r="B4" i="5"/>
  <c r="C3" i="5"/>
  <c r="B3" i="5"/>
  <c r="B2" i="5"/>
  <c r="R16" i="6" l="1" a="1"/>
  <c r="R20" i="6" s="1"/>
  <c r="E16" i="6" a="1"/>
  <c r="E22" i="6" s="1"/>
  <c r="H30" i="6"/>
  <c r="H28" i="6"/>
  <c r="H16" i="6"/>
  <c r="H29" i="6"/>
  <c r="H27" i="6"/>
  <c r="H26" i="6"/>
  <c r="H25" i="6"/>
  <c r="H24" i="6"/>
  <c r="H23" i="6"/>
  <c r="H22" i="6"/>
  <c r="H21" i="6"/>
  <c r="H20" i="6"/>
  <c r="H19" i="6"/>
  <c r="H18" i="6"/>
  <c r="H17" i="6"/>
  <c r="L26" i="6"/>
  <c r="L25" i="6"/>
  <c r="L24" i="6"/>
  <c r="L23" i="6"/>
  <c r="L22" i="6"/>
  <c r="L21" i="6"/>
  <c r="L20" i="6"/>
  <c r="L19" i="6"/>
  <c r="L18" i="6"/>
  <c r="L17" i="6"/>
  <c r="L16" i="6"/>
  <c r="O16" i="6" a="1"/>
  <c r="B27" i="6"/>
  <c r="B26" i="6"/>
  <c r="B24" i="6"/>
  <c r="B22" i="6"/>
  <c r="B20" i="6"/>
  <c r="B18" i="6"/>
  <c r="B17" i="6"/>
  <c r="B30" i="6"/>
  <c r="B28" i="6"/>
  <c r="B29" i="6"/>
  <c r="B25" i="6"/>
  <c r="B23" i="6"/>
  <c r="B21" i="6"/>
  <c r="B19" i="6"/>
  <c r="B16" i="6"/>
  <c r="B6" i="5"/>
  <c r="C6" i="5" s="1"/>
  <c r="C9" i="5" s="1"/>
  <c r="B7" i="3"/>
  <c r="R21" i="6" l="1"/>
  <c r="R22" i="6"/>
  <c r="R23" i="6"/>
  <c r="R24" i="6"/>
  <c r="R25" i="6"/>
  <c r="R16" i="6"/>
  <c r="R17" i="6"/>
  <c r="R26" i="6"/>
  <c r="R18" i="6"/>
  <c r="R19" i="6"/>
  <c r="E26" i="6"/>
  <c r="E27" i="6"/>
  <c r="E29" i="6"/>
  <c r="E17" i="6"/>
  <c r="E18" i="6"/>
  <c r="E19" i="6"/>
  <c r="E25" i="6"/>
  <c r="E23" i="6"/>
  <c r="E24" i="6"/>
  <c r="E16" i="6"/>
  <c r="E28" i="6"/>
  <c r="E30" i="6"/>
  <c r="E20" i="6"/>
  <c r="E21" i="6"/>
  <c r="O26" i="6"/>
  <c r="O25" i="6"/>
  <c r="O24" i="6"/>
  <c r="O23" i="6"/>
  <c r="O22" i="6"/>
  <c r="O21" i="6"/>
  <c r="O20" i="6"/>
  <c r="O19" i="6"/>
  <c r="O18" i="6"/>
  <c r="O17" i="6"/>
  <c r="O16" i="6"/>
  <c r="D9" i="5"/>
  <c r="D10" i="5" s="1"/>
  <c r="B9" i="5"/>
  <c r="B10" i="5" l="1"/>
  <c r="B9" i="3" s="1"/>
  <c r="C10" i="5"/>
  <c r="B8" i="3" l="1"/>
  <c r="B12" i="3" s="1"/>
  <c r="B25" i="3"/>
  <c r="B21" i="3" l="1"/>
  <c r="B24" i="3"/>
</calcChain>
</file>

<file path=xl/sharedStrings.xml><?xml version="1.0" encoding="utf-8"?>
<sst xmlns="http://schemas.openxmlformats.org/spreadsheetml/2006/main" count="136" uniqueCount="64">
  <si>
    <t>Vin (V)</t>
  </si>
  <si>
    <t>x^3</t>
  </si>
  <si>
    <t>x^2</t>
  </si>
  <si>
    <t>x^1</t>
  </si>
  <si>
    <t>x^0</t>
  </si>
  <si>
    <t>Red</t>
  </si>
  <si>
    <t>Green</t>
  </si>
  <si>
    <t>Blue</t>
  </si>
  <si>
    <t>Lv Red [mcd]</t>
  </si>
  <si>
    <t>Lv Green [mcd]</t>
  </si>
  <si>
    <t>Lv Blue [mcd]</t>
  </si>
  <si>
    <t>Lv Red (mcd)</t>
  </si>
  <si>
    <t>If Red [mA]</t>
  </si>
  <si>
    <t>If Green [mA]</t>
  </si>
  <si>
    <t>If Blue [mA]</t>
  </si>
  <si>
    <t>Vf Red [V]</t>
  </si>
  <si>
    <t>Vf Green [V]</t>
  </si>
  <si>
    <t>Vf Blue [V]</t>
  </si>
  <si>
    <t>If White[mA]</t>
  </si>
  <si>
    <t>Pot White [mW]</t>
  </si>
  <si>
    <t>Lv White [mcd]</t>
  </si>
  <si>
    <t xml:space="preserve"> </t>
  </si>
  <si>
    <t>White D65</t>
  </si>
  <si>
    <t>X</t>
  </si>
  <si>
    <t>Y</t>
  </si>
  <si>
    <t>Purple</t>
  </si>
  <si>
    <t>White ratio</t>
  </si>
  <si>
    <t>White ratio N</t>
  </si>
  <si>
    <t>Cordinates</t>
  </si>
  <si>
    <t>Wavelength</t>
  </si>
  <si>
    <t>Datos del diseño</t>
  </si>
  <si>
    <t>Resultados</t>
  </si>
  <si>
    <r>
      <t>Res Red [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]</t>
    </r>
  </si>
  <si>
    <t>Res Green [Ω]</t>
  </si>
  <si>
    <t>Res Blue [Ω]</t>
  </si>
  <si>
    <t>if vs Vf</t>
  </si>
  <si>
    <t>Vf[V]</t>
  </si>
  <si>
    <t>TABLA CIE 1931</t>
  </si>
  <si>
    <t>If[mA]</t>
  </si>
  <si>
    <t>LAMDA[nm]</t>
  </si>
  <si>
    <t>Iv[mcd]</t>
  </si>
  <si>
    <t>Relative Lv</t>
  </si>
  <si>
    <t>Lv vs If</t>
  </si>
  <si>
    <t>True Green</t>
  </si>
  <si>
    <t>LED QBLP650</t>
  </si>
  <si>
    <t>Ctrl+Mayus+ Intro para resultado matricial</t>
  </si>
  <si>
    <t>Curva If-Vf</t>
  </si>
  <si>
    <t>Coeficientes If</t>
  </si>
  <si>
    <t>Coeficientes Vf</t>
  </si>
  <si>
    <t>x^4</t>
  </si>
  <si>
    <t>x^5</t>
  </si>
  <si>
    <t>Coeficientes Lv</t>
  </si>
  <si>
    <t>Curva estimada If-Vf Red</t>
  </si>
  <si>
    <t>Curva estimada If-Vf Green</t>
  </si>
  <si>
    <t>Curva estimada If-Vf Blue</t>
  </si>
  <si>
    <t>Curva estimada Lv-If Red</t>
  </si>
  <si>
    <t>Curva estimada Lv-If Green</t>
  </si>
  <si>
    <t>Curva estimada Lv-If Blue</t>
  </si>
  <si>
    <t>Resistencias comerciales</t>
  </si>
  <si>
    <t>[Ω]</t>
  </si>
  <si>
    <t>Tolerancia de las resistencias</t>
  </si>
  <si>
    <r>
      <t>Res N Red [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]</t>
    </r>
  </si>
  <si>
    <t>Res N Green [Ω]</t>
  </si>
  <si>
    <t>Res N Blue [Ω]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</si>
</sst>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2" borderId="2" xfId="0" applyFill="1" applyBorder="1"/>
    <xf numFmtId="0" fontId="0" fillId="0" borderId="4" xfId="0" applyBorder="1"/>
    <xf numFmtId="0" fontId="0" fillId="0" borderId="6" xfId="0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0" xfId="0" applyBorder="1"/>
    <xf numFmtId="0" fontId="0" fillId="0" borderId="8" xfId="0" applyBorder="1"/>
    <xf numFmtId="0" fontId="0" fillId="0" borderId="3" xfId="0" applyBorder="1"/>
    <xf numFmtId="0" fontId="0" fillId="0" borderId="5" xfId="0" applyBorder="1"/>
    <xf numFmtId="164" fontId="0" fillId="0" borderId="4" xfId="0" applyNumberFormat="1" applyBorder="1"/>
    <xf numFmtId="164" fontId="0" fillId="0" borderId="0" xfId="0" applyNumberFormat="1" applyBorder="1"/>
    <xf numFmtId="0" fontId="0" fillId="3" borderId="9" xfId="0" applyFill="1" applyBorder="1"/>
    <xf numFmtId="0" fontId="0" fillId="0" borderId="9" xfId="0" applyFill="1" applyBorder="1"/>
    <xf numFmtId="1" fontId="0" fillId="0" borderId="9" xfId="0" applyNumberFormat="1" applyFill="1" applyBorder="1"/>
    <xf numFmtId="0" fontId="0" fillId="0" borderId="9" xfId="0" applyBorder="1"/>
    <xf numFmtId="0" fontId="1" fillId="2" borderId="9" xfId="0" applyFont="1" applyFill="1" applyBorder="1"/>
    <xf numFmtId="0" fontId="0" fillId="3" borderId="9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3" borderId="9" xfId="0" applyFont="1" applyFill="1" applyBorder="1"/>
    <xf numFmtId="0" fontId="0" fillId="0" borderId="0" xfId="0" applyFill="1" applyBorder="1"/>
    <xf numFmtId="0" fontId="0" fillId="0" borderId="10" xfId="0" applyBorder="1"/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4" fillId="4" borderId="9" xfId="0" applyFont="1" applyFill="1" applyBorder="1"/>
    <xf numFmtId="0" fontId="3" fillId="0" borderId="0" xfId="0" applyFont="1"/>
    <xf numFmtId="0" fontId="4" fillId="4" borderId="9" xfId="0" applyFont="1" applyFill="1" applyBorder="1" applyAlignment="1">
      <alignment horizontal="center"/>
    </xf>
    <xf numFmtId="0" fontId="7" fillId="2" borderId="0" xfId="0" applyFont="1" applyFill="1"/>
    <xf numFmtId="0" fontId="0" fillId="2" borderId="9" xfId="0" applyFill="1" applyBorder="1"/>
    <xf numFmtId="0" fontId="4" fillId="4" borderId="9" xfId="0" applyFont="1" applyFill="1" applyBorder="1" applyAlignment="1">
      <alignment horizontal="left"/>
    </xf>
    <xf numFmtId="0" fontId="0" fillId="0" borderId="9" xfId="0" applyFont="1" applyBorder="1"/>
    <xf numFmtId="10" fontId="0" fillId="0" borderId="0" xfId="0" applyNumberFormat="1"/>
    <xf numFmtId="0" fontId="0" fillId="5" borderId="9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6" fillId="2" borderId="0" xfId="0" applyFont="1" applyFill="1" applyBorder="1"/>
    <xf numFmtId="9" fontId="0" fillId="5" borderId="11" xfId="0" applyNumberFormat="1" applyFill="1" applyBorder="1"/>
    <xf numFmtId="9" fontId="0" fillId="0" borderId="9" xfId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Relative Luminous Intensity- IF</a:t>
            </a:r>
            <a:endParaRPr lang="en-US">
              <a:effectLst/>
            </a:endParaRPr>
          </a:p>
          <a:p>
            <a:pPr>
              <a:defRPr/>
            </a:pPr>
            <a:r>
              <a:rPr lang="es-E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(Ta=25°C)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3"/>
            <c:spPr>
              <a:solidFill>
                <a:srgbClr val="FF0000"/>
              </a:solidFill>
              <a:ln w="12700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'Datos Led'!$H$10:$H$20</c:f>
              <c:numCache>
                <c:formatCode>General</c:formatCode>
                <c:ptCount val="11"/>
                <c:pt idx="0">
                  <c:v>0.01</c:v>
                </c:pt>
                <c:pt idx="1">
                  <c:v>2.4500000000000002</c:v>
                </c:pt>
                <c:pt idx="2">
                  <c:v>4.45</c:v>
                </c:pt>
                <c:pt idx="3">
                  <c:v>6.32</c:v>
                </c:pt>
                <c:pt idx="4">
                  <c:v>8.26</c:v>
                </c:pt>
                <c:pt idx="5">
                  <c:v>10.199999999999999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17.8</c:v>
                </c:pt>
                <c:pt idx="10">
                  <c:v>20</c:v>
                </c:pt>
              </c:numCache>
            </c:numRef>
          </c:xVal>
          <c:yVal>
            <c:numRef>
              <c:f>'Datos Led'!$G$10:$G$20</c:f>
              <c:numCache>
                <c:formatCode>General</c:formatCode>
                <c:ptCount val="11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</c:ser>
        <c:ser>
          <c:idx val="1"/>
          <c:order val="1"/>
          <c:spPr>
            <a:ln w="1270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'Regresion polinomica'!$K$16:$K$26</c:f>
              <c:numCache>
                <c:formatCode>General</c:formatCode>
                <c:ptCount val="11"/>
                <c:pt idx="0">
                  <c:v>0.01</c:v>
                </c:pt>
                <c:pt idx="1">
                  <c:v>2.4500000000000002</c:v>
                </c:pt>
                <c:pt idx="2">
                  <c:v>4.45</c:v>
                </c:pt>
                <c:pt idx="3">
                  <c:v>6.32</c:v>
                </c:pt>
                <c:pt idx="4">
                  <c:v>8.26</c:v>
                </c:pt>
                <c:pt idx="5">
                  <c:v>10.199999999999999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17.8</c:v>
                </c:pt>
                <c:pt idx="10">
                  <c:v>20</c:v>
                </c:pt>
              </c:numCache>
            </c:numRef>
          </c:xVal>
          <c:yVal>
            <c:numRef>
              <c:f>'Regresion polinomica'!$L$16:$L$26</c:f>
              <c:numCache>
                <c:formatCode>General</c:formatCode>
                <c:ptCount val="11"/>
                <c:pt idx="0">
                  <c:v>9.9014659177442052E-3</c:v>
                </c:pt>
                <c:pt idx="1">
                  <c:v>0.10054712027493495</c:v>
                </c:pt>
                <c:pt idx="2">
                  <c:v>0.19960355942520058</c:v>
                </c:pt>
                <c:pt idx="3">
                  <c:v>0.29858715982571687</c:v>
                </c:pt>
                <c:pt idx="4">
                  <c:v>0.40149719242985538</c:v>
                </c:pt>
                <c:pt idx="5">
                  <c:v>0.50272888322884324</c:v>
                </c:pt>
                <c:pt idx="6">
                  <c:v>0.5957306305008041</c:v>
                </c:pt>
                <c:pt idx="7">
                  <c:v>0.69950006932546804</c:v>
                </c:pt>
                <c:pt idx="8">
                  <c:v>0.80422157496524016</c:v>
                </c:pt>
                <c:pt idx="9">
                  <c:v>0.89718553882370811</c:v>
                </c:pt>
                <c:pt idx="10">
                  <c:v>1.0004968052824854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3"/>
            <c:spPr>
              <a:solidFill>
                <a:srgbClr val="92D050"/>
              </a:solidFill>
              <a:ln w="12700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'Datos Led'!$I$10:$I$20</c:f>
              <c:numCache>
                <c:formatCode>General</c:formatCode>
                <c:ptCount val="11"/>
                <c:pt idx="0">
                  <c:v>0.01</c:v>
                </c:pt>
                <c:pt idx="1">
                  <c:v>1</c:v>
                </c:pt>
                <c:pt idx="2">
                  <c:v>2.19</c:v>
                </c:pt>
                <c:pt idx="3">
                  <c:v>3.42</c:v>
                </c:pt>
                <c:pt idx="4">
                  <c:v>4.9000000000000004</c:v>
                </c:pt>
                <c:pt idx="5">
                  <c:v>6.38</c:v>
                </c:pt>
                <c:pt idx="6">
                  <c:v>8</c:v>
                </c:pt>
                <c:pt idx="7">
                  <c:v>10.65</c:v>
                </c:pt>
                <c:pt idx="8">
                  <c:v>13.29</c:v>
                </c:pt>
                <c:pt idx="9">
                  <c:v>16.45</c:v>
                </c:pt>
                <c:pt idx="10">
                  <c:v>20</c:v>
                </c:pt>
              </c:numCache>
            </c:numRef>
          </c:xVal>
          <c:yVal>
            <c:numRef>
              <c:f>'Datos Led'!$G$10:$G$20</c:f>
              <c:numCache>
                <c:formatCode>General</c:formatCode>
                <c:ptCount val="11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</c:ser>
        <c:ser>
          <c:idx val="3"/>
          <c:order val="3"/>
          <c:spPr>
            <a:ln w="12700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'Regresion polinomica'!$N$16:$N$26</c:f>
              <c:numCache>
                <c:formatCode>General</c:formatCode>
                <c:ptCount val="11"/>
                <c:pt idx="0">
                  <c:v>0.01</c:v>
                </c:pt>
                <c:pt idx="1">
                  <c:v>1</c:v>
                </c:pt>
                <c:pt idx="2">
                  <c:v>2.19</c:v>
                </c:pt>
                <c:pt idx="3">
                  <c:v>3.42</c:v>
                </c:pt>
                <c:pt idx="4">
                  <c:v>4.9000000000000004</c:v>
                </c:pt>
                <c:pt idx="5">
                  <c:v>6.38</c:v>
                </c:pt>
                <c:pt idx="6">
                  <c:v>8</c:v>
                </c:pt>
                <c:pt idx="7">
                  <c:v>10.65</c:v>
                </c:pt>
                <c:pt idx="8">
                  <c:v>13.29</c:v>
                </c:pt>
                <c:pt idx="9">
                  <c:v>16.45</c:v>
                </c:pt>
                <c:pt idx="10">
                  <c:v>20</c:v>
                </c:pt>
              </c:numCache>
            </c:numRef>
          </c:xVal>
          <c:yVal>
            <c:numRef>
              <c:f>'Regresion polinomica'!$O$16:$O$26</c:f>
              <c:numCache>
                <c:formatCode>General</c:formatCode>
                <c:ptCount val="11"/>
                <c:pt idx="0">
                  <c:v>1.1638811204117593E-2</c:v>
                </c:pt>
                <c:pt idx="1">
                  <c:v>9.7702681228435923E-2</c:v>
                </c:pt>
                <c:pt idx="2">
                  <c:v>0.19914268712115488</c:v>
                </c:pt>
                <c:pt idx="3">
                  <c:v>0.29832949462790975</c:v>
                </c:pt>
                <c:pt idx="4">
                  <c:v>0.40680307424787604</c:v>
                </c:pt>
                <c:pt idx="5">
                  <c:v>0.50169713386294201</c:v>
                </c:pt>
                <c:pt idx="6">
                  <c:v>0.59013199169014707</c:v>
                </c:pt>
                <c:pt idx="7">
                  <c:v>0.70590137140096498</c:v>
                </c:pt>
                <c:pt idx="8">
                  <c:v>0.79885665421566421</c:v>
                </c:pt>
                <c:pt idx="9">
                  <c:v>0.8996968127061391</c:v>
                </c:pt>
                <c:pt idx="10">
                  <c:v>1.0000992876946502</c:v>
                </c:pt>
              </c:numCache>
            </c:numRef>
          </c:yVal>
          <c:smooth val="0"/>
        </c:ser>
        <c:ser>
          <c:idx val="4"/>
          <c:order val="4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3"/>
            <c:spPr>
              <a:solidFill>
                <a:srgbClr val="0070C0"/>
              </a:solidFill>
              <a:ln w="12700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'Datos Led'!$J$10:$J$20</c:f>
              <c:numCache>
                <c:formatCode>General</c:formatCode>
                <c:ptCount val="11"/>
                <c:pt idx="0">
                  <c:v>0.01</c:v>
                </c:pt>
                <c:pt idx="1">
                  <c:v>1.55</c:v>
                </c:pt>
                <c:pt idx="2">
                  <c:v>3</c:v>
                </c:pt>
                <c:pt idx="3">
                  <c:v>4.7699999999999996</c:v>
                </c:pt>
                <c:pt idx="4">
                  <c:v>6.71</c:v>
                </c:pt>
                <c:pt idx="5">
                  <c:v>8.81</c:v>
                </c:pt>
                <c:pt idx="6">
                  <c:v>11</c:v>
                </c:pt>
                <c:pt idx="7">
                  <c:v>13.29</c:v>
                </c:pt>
                <c:pt idx="8">
                  <c:v>15.51</c:v>
                </c:pt>
                <c:pt idx="9">
                  <c:v>17.68</c:v>
                </c:pt>
                <c:pt idx="10">
                  <c:v>20</c:v>
                </c:pt>
              </c:numCache>
            </c:numRef>
          </c:xVal>
          <c:yVal>
            <c:numRef>
              <c:f>'Datos Led'!$G$10:$G$20</c:f>
              <c:numCache>
                <c:formatCode>General</c:formatCode>
                <c:ptCount val="11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</c:ser>
        <c:ser>
          <c:idx val="5"/>
          <c:order val="5"/>
          <c:spPr>
            <a:ln w="12700" cap="rnd">
              <a:solidFill>
                <a:srgbClr val="0070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'Regresion polinomica'!$Q$16:$Q$26</c:f>
              <c:numCache>
                <c:formatCode>General</c:formatCode>
                <c:ptCount val="11"/>
                <c:pt idx="0">
                  <c:v>0.01</c:v>
                </c:pt>
                <c:pt idx="1">
                  <c:v>1.55</c:v>
                </c:pt>
                <c:pt idx="2">
                  <c:v>3</c:v>
                </c:pt>
                <c:pt idx="3">
                  <c:v>4.7699999999999996</c:v>
                </c:pt>
                <c:pt idx="4">
                  <c:v>6.71</c:v>
                </c:pt>
                <c:pt idx="5">
                  <c:v>8.81</c:v>
                </c:pt>
                <c:pt idx="6">
                  <c:v>11</c:v>
                </c:pt>
                <c:pt idx="7">
                  <c:v>13.29</c:v>
                </c:pt>
                <c:pt idx="8">
                  <c:v>15.51</c:v>
                </c:pt>
                <c:pt idx="9">
                  <c:v>17.68</c:v>
                </c:pt>
                <c:pt idx="10">
                  <c:v>20</c:v>
                </c:pt>
              </c:numCache>
            </c:numRef>
          </c:xVal>
          <c:yVal>
            <c:numRef>
              <c:f>'Regresion polinomica'!$R$16:$R$26</c:f>
              <c:numCache>
                <c:formatCode>General</c:formatCode>
                <c:ptCount val="11"/>
                <c:pt idx="0">
                  <c:v>8.3462377815717165E-3</c:v>
                </c:pt>
                <c:pt idx="1">
                  <c:v>0.10552758354131969</c:v>
                </c:pt>
                <c:pt idx="2">
                  <c:v>0.19550896762857747</c:v>
                </c:pt>
                <c:pt idx="3">
                  <c:v>0.2987782498090934</c:v>
                </c:pt>
                <c:pt idx="4">
                  <c:v>0.40148881021828409</c:v>
                </c:pt>
                <c:pt idx="5">
                  <c:v>0.50168002842674975</c:v>
                </c:pt>
                <c:pt idx="6">
                  <c:v>0.59891233377104558</c:v>
                </c:pt>
                <c:pt idx="7">
                  <c:v>0.6993669778647611</c:v>
                </c:pt>
                <c:pt idx="8">
                  <c:v>0.80003885175948197</c:v>
                </c:pt>
                <c:pt idx="9">
                  <c:v>0.90056289673378176</c:v>
                </c:pt>
                <c:pt idx="10">
                  <c:v>0.99978906246533283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207512"/>
        <c:axId val="399209472"/>
      </c:scatterChart>
      <c:valAx>
        <c:axId val="399207512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FORDWARE CURRENT IF [MA]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209472"/>
        <c:crosses val="autoZero"/>
        <c:crossBetween val="midCat"/>
        <c:majorUnit val="2"/>
        <c:minorUnit val="2"/>
      </c:valAx>
      <c:valAx>
        <c:axId val="3992094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RELATIVE</a:t>
                </a:r>
                <a:r>
                  <a:rPr lang="es-ES" baseline="0"/>
                  <a:t> LUMINOUS INTENSITY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207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IF</a:t>
            </a:r>
            <a:r>
              <a:rPr lang="es-ES" baseline="0"/>
              <a:t> - VF  </a:t>
            </a:r>
          </a:p>
          <a:p>
            <a:pPr>
              <a:defRPr/>
            </a:pPr>
            <a:r>
              <a:rPr lang="es-ES"/>
              <a:t>(Ta=25°C)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3"/>
            <c:spPr>
              <a:solidFill>
                <a:srgbClr val="FF0000"/>
              </a:solidFill>
              <a:ln w="12700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'Datos Led'!$B$10:$B$24</c:f>
              <c:numCache>
                <c:formatCode>General</c:formatCode>
                <c:ptCount val="15"/>
                <c:pt idx="0">
                  <c:v>1.8</c:v>
                </c:pt>
                <c:pt idx="1">
                  <c:v>1.96</c:v>
                </c:pt>
                <c:pt idx="2">
                  <c:v>2.0699999999999998</c:v>
                </c:pt>
                <c:pt idx="3">
                  <c:v>2.14</c:v>
                </c:pt>
                <c:pt idx="4">
                  <c:v>2.17</c:v>
                </c:pt>
                <c:pt idx="5">
                  <c:v>2.2000000000000002</c:v>
                </c:pt>
                <c:pt idx="6">
                  <c:v>2.2400000000000002</c:v>
                </c:pt>
                <c:pt idx="7">
                  <c:v>2.25</c:v>
                </c:pt>
                <c:pt idx="8">
                  <c:v>2.2599999999999998</c:v>
                </c:pt>
                <c:pt idx="9">
                  <c:v>2.27</c:v>
                </c:pt>
                <c:pt idx="10">
                  <c:v>2.27</c:v>
                </c:pt>
                <c:pt idx="11">
                  <c:v>2.2799999999999998</c:v>
                </c:pt>
                <c:pt idx="12">
                  <c:v>2.29</c:v>
                </c:pt>
                <c:pt idx="13">
                  <c:v>2.29</c:v>
                </c:pt>
                <c:pt idx="14">
                  <c:v>2.2999999999999998</c:v>
                </c:pt>
              </c:numCache>
            </c:numRef>
          </c:xVal>
          <c:yVal>
            <c:numRef>
              <c:f>'Datos Led'!$A$10:$A$24</c:f>
              <c:numCache>
                <c:formatCode>General</c:formatCode>
                <c:ptCount val="15"/>
                <c:pt idx="0">
                  <c:v>0.1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</c:numCache>
            </c:numRef>
          </c:yVal>
          <c:smooth val="0"/>
        </c:ser>
        <c:ser>
          <c:idx val="1"/>
          <c:order val="1"/>
          <c:spPr>
            <a:ln w="1270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'Regresion polinomica'!$A$16:$A$30</c:f>
              <c:numCache>
                <c:formatCode>General</c:formatCode>
                <c:ptCount val="15"/>
                <c:pt idx="0">
                  <c:v>1.8</c:v>
                </c:pt>
                <c:pt idx="1">
                  <c:v>1.96</c:v>
                </c:pt>
                <c:pt idx="2">
                  <c:v>2.0699999999999998</c:v>
                </c:pt>
                <c:pt idx="3">
                  <c:v>2.14</c:v>
                </c:pt>
                <c:pt idx="4">
                  <c:v>2.17</c:v>
                </c:pt>
                <c:pt idx="5">
                  <c:v>2.2000000000000002</c:v>
                </c:pt>
                <c:pt idx="6">
                  <c:v>2.2400000000000002</c:v>
                </c:pt>
                <c:pt idx="7">
                  <c:v>2.25</c:v>
                </c:pt>
                <c:pt idx="8">
                  <c:v>2.2599999999999998</c:v>
                </c:pt>
                <c:pt idx="9">
                  <c:v>2.27</c:v>
                </c:pt>
                <c:pt idx="10">
                  <c:v>2.27</c:v>
                </c:pt>
                <c:pt idx="11">
                  <c:v>2.2799999999999998</c:v>
                </c:pt>
                <c:pt idx="12">
                  <c:v>2.29</c:v>
                </c:pt>
                <c:pt idx="13">
                  <c:v>2.29</c:v>
                </c:pt>
                <c:pt idx="14">
                  <c:v>2.2999999999999998</c:v>
                </c:pt>
              </c:numCache>
            </c:numRef>
          </c:xVal>
          <c:yVal>
            <c:numRef>
              <c:f>'Regresion polinomica'!$B$16:$B$30</c:f>
              <c:numCache>
                <c:formatCode>General</c:formatCode>
                <c:ptCount val="15"/>
                <c:pt idx="0">
                  <c:v>0.10629672883078456</c:v>
                </c:pt>
                <c:pt idx="1">
                  <c:v>0.90538684511557221</c:v>
                </c:pt>
                <c:pt idx="2">
                  <c:v>2.4455008176155388</c:v>
                </c:pt>
                <c:pt idx="3">
                  <c:v>2.8383843828924</c:v>
                </c:pt>
                <c:pt idx="4">
                  <c:v>3.047462519723922</c:v>
                </c:pt>
                <c:pt idx="5">
                  <c:v>4.6473604463972151</c:v>
                </c:pt>
                <c:pt idx="6">
                  <c:v>12.404301569331437</c:v>
                </c:pt>
                <c:pt idx="7">
                  <c:v>16.053836012724787</c:v>
                </c:pt>
                <c:pt idx="8">
                  <c:v>20.658319442067295</c:v>
                </c:pt>
                <c:pt idx="9">
                  <c:v>26.378396755550057</c:v>
                </c:pt>
                <c:pt idx="10">
                  <c:v>26.378396755550057</c:v>
                </c:pt>
                <c:pt idx="11">
                  <c:v>33.390173009131104</c:v>
                </c:pt>
                <c:pt idx="12">
                  <c:v>41.885865232441574</c:v>
                </c:pt>
                <c:pt idx="13">
                  <c:v>41.885865232441574</c:v>
                </c:pt>
                <c:pt idx="14">
                  <c:v>52.074454203713685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3"/>
            <c:spPr>
              <a:solidFill>
                <a:srgbClr val="92D050"/>
              </a:solidFill>
              <a:ln w="12700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'Datos Led'!$C$10:$C$24</c:f>
              <c:numCache>
                <c:formatCode>General</c:formatCode>
                <c:ptCount val="15"/>
                <c:pt idx="0">
                  <c:v>1.8</c:v>
                </c:pt>
                <c:pt idx="1">
                  <c:v>2.1</c:v>
                </c:pt>
                <c:pt idx="2">
                  <c:v>2.42</c:v>
                </c:pt>
                <c:pt idx="3">
                  <c:v>2.4700000000000002</c:v>
                </c:pt>
                <c:pt idx="4">
                  <c:v>2.54</c:v>
                </c:pt>
                <c:pt idx="5">
                  <c:v>2.6</c:v>
                </c:pt>
                <c:pt idx="6">
                  <c:v>2.78</c:v>
                </c:pt>
                <c:pt idx="7">
                  <c:v>2.9</c:v>
                </c:pt>
                <c:pt idx="8">
                  <c:v>2.95</c:v>
                </c:pt>
                <c:pt idx="9">
                  <c:v>3.01</c:v>
                </c:pt>
                <c:pt idx="10">
                  <c:v>3.07</c:v>
                </c:pt>
                <c:pt idx="11">
                  <c:v>3.12</c:v>
                </c:pt>
                <c:pt idx="12">
                  <c:v>3.17</c:v>
                </c:pt>
                <c:pt idx="13">
                  <c:v>3.22</c:v>
                </c:pt>
                <c:pt idx="14">
                  <c:v>3.27</c:v>
                </c:pt>
              </c:numCache>
            </c:numRef>
          </c:xVal>
          <c:yVal>
            <c:numRef>
              <c:f>'Datos Led'!$A$10:$A$24</c:f>
              <c:numCache>
                <c:formatCode>General</c:formatCode>
                <c:ptCount val="15"/>
                <c:pt idx="0">
                  <c:v>0.1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</c:numCache>
            </c:numRef>
          </c:yVal>
          <c:smooth val="0"/>
        </c:ser>
        <c:ser>
          <c:idx val="3"/>
          <c:order val="3"/>
          <c:spPr>
            <a:ln w="12700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'Regresion polinomica'!$D$16:$D$30</c:f>
              <c:numCache>
                <c:formatCode>General</c:formatCode>
                <c:ptCount val="15"/>
                <c:pt idx="0">
                  <c:v>1.8</c:v>
                </c:pt>
                <c:pt idx="1">
                  <c:v>2.1</c:v>
                </c:pt>
                <c:pt idx="2">
                  <c:v>2.42</c:v>
                </c:pt>
                <c:pt idx="3">
                  <c:v>2.4700000000000002</c:v>
                </c:pt>
                <c:pt idx="4">
                  <c:v>2.54</c:v>
                </c:pt>
                <c:pt idx="5">
                  <c:v>2.6</c:v>
                </c:pt>
                <c:pt idx="6">
                  <c:v>2.78</c:v>
                </c:pt>
                <c:pt idx="7">
                  <c:v>2.9</c:v>
                </c:pt>
                <c:pt idx="8">
                  <c:v>2.95</c:v>
                </c:pt>
                <c:pt idx="9">
                  <c:v>3.01</c:v>
                </c:pt>
                <c:pt idx="10">
                  <c:v>3.07</c:v>
                </c:pt>
                <c:pt idx="11">
                  <c:v>3.12</c:v>
                </c:pt>
                <c:pt idx="12">
                  <c:v>3.17</c:v>
                </c:pt>
                <c:pt idx="13">
                  <c:v>3.22</c:v>
                </c:pt>
                <c:pt idx="14">
                  <c:v>3.27</c:v>
                </c:pt>
              </c:numCache>
            </c:numRef>
          </c:xVal>
          <c:yVal>
            <c:numRef>
              <c:f>'Regresion polinomica'!$E$16:$E$30</c:f>
              <c:numCache>
                <c:formatCode>General</c:formatCode>
                <c:ptCount val="15"/>
                <c:pt idx="0">
                  <c:v>0.12121858977116062</c:v>
                </c:pt>
                <c:pt idx="1">
                  <c:v>0.85029026045231149</c:v>
                </c:pt>
                <c:pt idx="2">
                  <c:v>2.7351935052101908</c:v>
                </c:pt>
                <c:pt idx="3">
                  <c:v>3.0174105060686998</c:v>
                </c:pt>
                <c:pt idx="4">
                  <c:v>3.6290178042145271</c:v>
                </c:pt>
                <c:pt idx="5">
                  <c:v>4.465512105536618</c:v>
                </c:pt>
                <c:pt idx="6">
                  <c:v>9.7221357219787023</c:v>
                </c:pt>
                <c:pt idx="7">
                  <c:v>16.265096598002856</c:v>
                </c:pt>
                <c:pt idx="8">
                  <c:v>19.788541133482795</c:v>
                </c:pt>
                <c:pt idx="9">
                  <c:v>24.609028256574675</c:v>
                </c:pt>
                <c:pt idx="10">
                  <c:v>30.004223465355608</c:v>
                </c:pt>
                <c:pt idx="11">
                  <c:v>34.850785985658149</c:v>
                </c:pt>
                <c:pt idx="12">
                  <c:v>39.908123040509963</c:v>
                </c:pt>
                <c:pt idx="13">
                  <c:v>45.04324853622893</c:v>
                </c:pt>
                <c:pt idx="14">
                  <c:v>50.090174490997015</c:v>
                </c:pt>
              </c:numCache>
            </c:numRef>
          </c:yVal>
          <c:smooth val="0"/>
        </c:ser>
        <c:ser>
          <c:idx val="4"/>
          <c:order val="4"/>
          <c:spPr>
            <a:ln w="9525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3"/>
            <c:spPr>
              <a:solidFill>
                <a:srgbClr val="0070C0"/>
              </a:solidFill>
              <a:ln w="12700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'Datos Led'!$D$10:$D$24</c:f>
              <c:numCache>
                <c:formatCode>General</c:formatCode>
                <c:ptCount val="15"/>
                <c:pt idx="0">
                  <c:v>1.8</c:v>
                </c:pt>
                <c:pt idx="1">
                  <c:v>2.68</c:v>
                </c:pt>
                <c:pt idx="2">
                  <c:v>2.8</c:v>
                </c:pt>
                <c:pt idx="3">
                  <c:v>2.85</c:v>
                </c:pt>
                <c:pt idx="4">
                  <c:v>2.87</c:v>
                </c:pt>
                <c:pt idx="5">
                  <c:v>2.9</c:v>
                </c:pt>
                <c:pt idx="6">
                  <c:v>2.98</c:v>
                </c:pt>
                <c:pt idx="7">
                  <c:v>3.04</c:v>
                </c:pt>
                <c:pt idx="8">
                  <c:v>3.1</c:v>
                </c:pt>
                <c:pt idx="9">
                  <c:v>3.16</c:v>
                </c:pt>
                <c:pt idx="10">
                  <c:v>3.2</c:v>
                </c:pt>
                <c:pt idx="11">
                  <c:v>3.24</c:v>
                </c:pt>
                <c:pt idx="12">
                  <c:v>3.28</c:v>
                </c:pt>
                <c:pt idx="13">
                  <c:v>3.32</c:v>
                </c:pt>
                <c:pt idx="14">
                  <c:v>3.36</c:v>
                </c:pt>
              </c:numCache>
            </c:numRef>
          </c:xVal>
          <c:yVal>
            <c:numRef>
              <c:f>'Datos Led'!$A$10:$A$24</c:f>
              <c:numCache>
                <c:formatCode>General</c:formatCode>
                <c:ptCount val="15"/>
                <c:pt idx="0">
                  <c:v>0.1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</c:numCache>
            </c:numRef>
          </c:yVal>
          <c:smooth val="0"/>
        </c:ser>
        <c:ser>
          <c:idx val="5"/>
          <c:order val="5"/>
          <c:spPr>
            <a:ln w="12700" cap="rnd">
              <a:solidFill>
                <a:srgbClr val="0070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'Regresion polinomica'!$G$16:$G$30</c:f>
              <c:numCache>
                <c:formatCode>General</c:formatCode>
                <c:ptCount val="15"/>
                <c:pt idx="0">
                  <c:v>1.8</c:v>
                </c:pt>
                <c:pt idx="1">
                  <c:v>2.68</c:v>
                </c:pt>
                <c:pt idx="2">
                  <c:v>2.8</c:v>
                </c:pt>
                <c:pt idx="3">
                  <c:v>2.85</c:v>
                </c:pt>
                <c:pt idx="4">
                  <c:v>2.87</c:v>
                </c:pt>
                <c:pt idx="5">
                  <c:v>2.9</c:v>
                </c:pt>
                <c:pt idx="6">
                  <c:v>2.98</c:v>
                </c:pt>
                <c:pt idx="7">
                  <c:v>3.04</c:v>
                </c:pt>
                <c:pt idx="8">
                  <c:v>3.1</c:v>
                </c:pt>
                <c:pt idx="9">
                  <c:v>3.16</c:v>
                </c:pt>
                <c:pt idx="10">
                  <c:v>3.2</c:v>
                </c:pt>
                <c:pt idx="11">
                  <c:v>3.24</c:v>
                </c:pt>
                <c:pt idx="12">
                  <c:v>3.28</c:v>
                </c:pt>
                <c:pt idx="13">
                  <c:v>3.32</c:v>
                </c:pt>
                <c:pt idx="14">
                  <c:v>3.36</c:v>
                </c:pt>
              </c:numCache>
            </c:numRef>
          </c:xVal>
          <c:yVal>
            <c:numRef>
              <c:f>'Regresion polinomica'!$H$16:$H$30</c:f>
              <c:numCache>
                <c:formatCode>General</c:formatCode>
                <c:ptCount val="15"/>
                <c:pt idx="0">
                  <c:v>0.10006082265317673</c:v>
                </c:pt>
                <c:pt idx="1">
                  <c:v>1.0093345835266518</c:v>
                </c:pt>
                <c:pt idx="2">
                  <c:v>1.774380277376622</c:v>
                </c:pt>
                <c:pt idx="3">
                  <c:v>3.2109982753681834</c:v>
                </c:pt>
                <c:pt idx="4">
                  <c:v>3.9694038771267515</c:v>
                </c:pt>
                <c:pt idx="5">
                  <c:v>5.3013715082852286</c:v>
                </c:pt>
                <c:pt idx="6">
                  <c:v>9.962199329311261</c:v>
                </c:pt>
                <c:pt idx="7">
                  <c:v>14.463876023750345</c:v>
                </c:pt>
                <c:pt idx="8">
                  <c:v>19.761945775804634</c:v>
                </c:pt>
                <c:pt idx="9">
                  <c:v>25.787623214950145</c:v>
                </c:pt>
                <c:pt idx="10">
                  <c:v>30.172713381674839</c:v>
                </c:pt>
                <c:pt idx="11">
                  <c:v>34.826261910937319</c:v>
                </c:pt>
                <c:pt idx="12">
                  <c:v>39.726286096760305</c:v>
                </c:pt>
                <c:pt idx="13">
                  <c:v>44.851541379692208</c:v>
                </c:pt>
                <c:pt idx="14">
                  <c:v>50.182003543275641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037504"/>
        <c:axId val="319037896"/>
      </c:scatterChart>
      <c:valAx>
        <c:axId val="319037504"/>
        <c:scaling>
          <c:orientation val="minMax"/>
          <c:max val="3.4"/>
          <c:min val="1.8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FORDWARE VOLTAGE Vf [v]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037896"/>
        <c:crosses val="autoZero"/>
        <c:crossBetween val="midCat"/>
      </c:valAx>
      <c:valAx>
        <c:axId val="319037896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FORDWARE</a:t>
                </a:r>
                <a:r>
                  <a:rPr lang="es-ES" baseline="0"/>
                  <a:t> CURRENT IF [MA]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03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26</xdr:row>
      <xdr:rowOff>0</xdr:rowOff>
    </xdr:from>
    <xdr:to>
      <xdr:col>11</xdr:col>
      <xdr:colOff>229048</xdr:colOff>
      <xdr:row>42</xdr:row>
      <xdr:rowOff>7619</xdr:rowOff>
    </xdr:to>
    <xdr:graphicFrame macro="">
      <xdr:nvGraphicFramePr>
        <xdr:cNvPr id="21" name="Gráfico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4</xdr:col>
      <xdr:colOff>899160</xdr:colOff>
      <xdr:row>41</xdr:row>
      <xdr:rowOff>175259</xdr:rowOff>
    </xdr:to>
    <xdr:graphicFrame macro="">
      <xdr:nvGraphicFramePr>
        <xdr:cNvPr id="23" name="Gráfico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8" sqref="D8"/>
    </sheetView>
  </sheetViews>
  <sheetFormatPr baseColWidth="10" defaultRowHeight="14.4" x14ac:dyDescent="0.3"/>
  <cols>
    <col min="1" max="1" width="25.77734375" customWidth="1"/>
  </cols>
  <sheetData>
    <row r="1" spans="1:2" x14ac:dyDescent="0.3">
      <c r="A1" s="4" t="s">
        <v>30</v>
      </c>
      <c r="B1" s="5"/>
    </row>
    <row r="2" spans="1:2" x14ac:dyDescent="0.3">
      <c r="A2" s="16" t="s">
        <v>0</v>
      </c>
      <c r="B2" s="19">
        <v>12</v>
      </c>
    </row>
    <row r="3" spans="1:2" x14ac:dyDescent="0.3">
      <c r="A3" s="16" t="s">
        <v>11</v>
      </c>
      <c r="B3" s="19">
        <v>50</v>
      </c>
    </row>
    <row r="4" spans="1:2" x14ac:dyDescent="0.3">
      <c r="A4" s="16" t="s">
        <v>60</v>
      </c>
      <c r="B4" s="43">
        <v>0.01</v>
      </c>
    </row>
    <row r="5" spans="1:2" ht="15" thickBot="1" x14ac:dyDescent="0.35"/>
    <row r="6" spans="1:2" x14ac:dyDescent="0.3">
      <c r="A6" s="4" t="s">
        <v>31</v>
      </c>
      <c r="B6" s="5"/>
    </row>
    <row r="7" spans="1:2" x14ac:dyDescent="0.3">
      <c r="A7" s="16" t="s">
        <v>8</v>
      </c>
      <c r="B7" s="17">
        <f>B3</f>
        <v>50</v>
      </c>
    </row>
    <row r="8" spans="1:2" x14ac:dyDescent="0.3">
      <c r="A8" s="16" t="s">
        <v>9</v>
      </c>
      <c r="B8" s="17">
        <f>CIE!C10*B3/CIE!B10</f>
        <v>94.013637652738282</v>
      </c>
    </row>
    <row r="9" spans="1:2" x14ac:dyDescent="0.3">
      <c r="A9" s="16" t="s">
        <v>10</v>
      </c>
      <c r="B9" s="17">
        <f>CIE!D10*B3/CIE!B10</f>
        <v>13.441079460077651</v>
      </c>
    </row>
    <row r="10" spans="1:2" x14ac:dyDescent="0.3">
      <c r="A10" s="16"/>
      <c r="B10" s="17"/>
    </row>
    <row r="11" spans="1:2" x14ac:dyDescent="0.3">
      <c r="A11" s="16" t="s">
        <v>12</v>
      </c>
      <c r="B11" s="19">
        <f>MMULT(('White balance'!B7/'Datos Led'!E2)^{5,4,3,2,1,0}*'Regresion polinomica'!L4:Q4,INDEX(1+0*_xlfn.MUNIT(COLUMNS(('White balance'!B7/'Datos Led'!E2)^{5,4,3,2,1,0}*'Regresion polinomica'!L4:Q4)),0,1))</f>
        <v>7.4149087380448533</v>
      </c>
    </row>
    <row r="12" spans="1:2" x14ac:dyDescent="0.3">
      <c r="A12" s="16" t="s">
        <v>13</v>
      </c>
      <c r="B12" s="17">
        <f>MMULT(('White balance'!B8/'Datos Led'!E3)^{5,4,3,2,1,0}*'Regresion polinomica'!L5:Q5,INDEX(1+0*_xlfn.MUNIT(COLUMNS(('White balance'!B8/'Datos Led'!E3)^{5,4,3,2,1,0}*'Regresion polinomica'!L5:Q5)),0,1))</f>
        <v>2.0532843193428216</v>
      </c>
    </row>
    <row r="13" spans="1:2" x14ac:dyDescent="0.3">
      <c r="A13" s="16" t="s">
        <v>14</v>
      </c>
      <c r="B13" s="17">
        <f>MMULT(('White balance'!B9/'Datos Led'!E4)^{5,4,3,2,1,0}*'Regresion polinomica'!L6:Q6,INDEX(1+0*_xlfn.MUNIT(COLUMNS(('White balance'!B9/'Datos Led'!E4)^{5,4,3,2,1,0}*'Regresion polinomica'!L6:Q6)),0,1))</f>
        <v>2.0331044105005325</v>
      </c>
    </row>
    <row r="14" spans="1:2" x14ac:dyDescent="0.3">
      <c r="A14" s="16"/>
      <c r="B14" s="17"/>
    </row>
    <row r="15" spans="1:2" x14ac:dyDescent="0.3">
      <c r="A15" s="16" t="s">
        <v>15</v>
      </c>
      <c r="B15" s="19">
        <f>MMULT('White balance'!B11^{5,4,3,2,1,0}*'Regresion polinomica'!B4:G4,INDEX(1+0*_xlfn.MUNIT(COLUMNS('White balance'!B11^{5,4,3,2,1,0}*'Regresion polinomica'!B4:G4)),0,1))</f>
        <v>2.2665663151863056</v>
      </c>
    </row>
    <row r="16" spans="1:2" x14ac:dyDescent="0.3">
      <c r="A16" s="16" t="s">
        <v>16</v>
      </c>
      <c r="B16" s="17">
        <f>MMULT('White balance'!B12^{5,4,3,2,1,0}*'Regresion polinomica'!B5:G5,INDEX(1+0*_xlfn.MUNIT(COLUMNS('White balance'!B12^{5,4,3,2,1,0}*'Regresion polinomica'!B5:G5)),0,1))</f>
        <v>2.2871097169670209</v>
      </c>
    </row>
    <row r="17" spans="1:4" x14ac:dyDescent="0.3">
      <c r="A17" s="16" t="s">
        <v>17</v>
      </c>
      <c r="B17" s="17">
        <f>MMULT('White balance'!B13^{5,4,3,2,1,0}*'Regresion polinomica'!B6:G6,INDEX(1+0*_xlfn.MUNIT(COLUMNS('White balance'!B13^{5,4,3,2,1,0}*'Regresion polinomica'!B6:G6)),0,1))</f>
        <v>2.616006600119718</v>
      </c>
    </row>
    <row r="18" spans="1:4" x14ac:dyDescent="0.3">
      <c r="A18" s="16"/>
      <c r="B18" s="17"/>
    </row>
    <row r="19" spans="1:4" x14ac:dyDescent="0.3">
      <c r="A19" s="16" t="s">
        <v>18</v>
      </c>
      <c r="B19" s="18">
        <f>B11+B12+B13</f>
        <v>11.501297467888207</v>
      </c>
    </row>
    <row r="20" spans="1:4" x14ac:dyDescent="0.3">
      <c r="A20" s="16" t="s">
        <v>19</v>
      </c>
      <c r="B20" s="18">
        <f>B11*B15+B12*B16+B13*B17</f>
        <v>26.821083450899948</v>
      </c>
    </row>
    <row r="21" spans="1:4" x14ac:dyDescent="0.3">
      <c r="A21" s="16" t="s">
        <v>20</v>
      </c>
      <c r="B21" s="18">
        <f>B7+B8+B9</f>
        <v>157.45471711281593</v>
      </c>
    </row>
    <row r="22" spans="1:4" x14ac:dyDescent="0.3">
      <c r="A22" s="16"/>
      <c r="B22" s="17"/>
    </row>
    <row r="23" spans="1:4" x14ac:dyDescent="0.3">
      <c r="A23" s="16" t="s">
        <v>32</v>
      </c>
      <c r="B23" s="18">
        <f>(B2-B15)*1000/B11</f>
        <v>1312.6842188728251</v>
      </c>
    </row>
    <row r="24" spans="1:4" x14ac:dyDescent="0.3">
      <c r="A24" s="16" t="s">
        <v>33</v>
      </c>
      <c r="B24" s="18">
        <f>(B2-B16)*1000/B12</f>
        <v>4730.4166264425121</v>
      </c>
      <c r="D24" t="s">
        <v>21</v>
      </c>
    </row>
    <row r="25" spans="1:4" x14ac:dyDescent="0.3">
      <c r="A25" s="16" t="s">
        <v>34</v>
      </c>
      <c r="B25" s="18">
        <f>(B2-B17)*1000/B13</f>
        <v>4615.5983683936947</v>
      </c>
    </row>
    <row r="26" spans="1:4" x14ac:dyDescent="0.3">
      <c r="A26" s="16"/>
      <c r="B26" s="18"/>
    </row>
    <row r="27" spans="1:4" x14ac:dyDescent="0.3">
      <c r="A27" s="16" t="s">
        <v>61</v>
      </c>
      <c r="B27" s="18">
        <f>IF(B4='Resistencias comerciales'!A2,VLOOKUP('White balance'!B23,'Resistencias comerciales'!A3:A579,1,TRUE),IF(B4='Resistencias comerciales'!B2,VLOOKUP('White balance'!B23,'Resistencias comerciales'!B3:B579,1,TRUE),IF(B4='Resistencias comerciales'!C2,VLOOKUP('White balance'!B23,'Resistencias comerciales'!C3:C579,1,TRUE))))</f>
        <v>1300</v>
      </c>
    </row>
    <row r="28" spans="1:4" x14ac:dyDescent="0.3">
      <c r="A28" s="16" t="s">
        <v>62</v>
      </c>
      <c r="B28" s="18">
        <f>IF(B4='Resistencias comerciales'!A2,VLOOKUP('White balance'!B24,'Resistencias comerciales'!A3:A579,1,TRUE),IF(B4='Resistencias comerciales'!B2,VLOOKUP('White balance'!B24,'Resistencias comerciales'!B3:B579,1,TRUE),IF(B4='Resistencias comerciales'!C2,VLOOKUP('White balance'!B24,'Resistencias comerciales'!C3:C579,1,TRUE))))</f>
        <v>4640</v>
      </c>
    </row>
    <row r="29" spans="1:4" x14ac:dyDescent="0.3">
      <c r="A29" s="16" t="s">
        <v>63</v>
      </c>
      <c r="B29" s="18">
        <f>IF(B4='Resistencias comerciales'!A2,VLOOKUP('White balance'!B25,'Resistencias comerciales'!A3:A579,1,TRUE),IF(B4='Resistencias comerciales'!B2,VLOOKUP('White balance'!B25,'Resistencias comerciales'!B3:B579,1,TRUE),IF(B4='Resistencias comerciales'!C2,VLOOKUP('White balance'!B25,'Resistencias comerciales'!C3:C579,1,TRUE))))</f>
        <v>4530.0000000000009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'Resistencias comerciales'!$A$2:$C$2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="85" zoomScaleNormal="85" workbookViewId="0">
      <selection activeCell="L22" sqref="L22"/>
    </sheetView>
  </sheetViews>
  <sheetFormatPr baseColWidth="10" defaultRowHeight="14.4" x14ac:dyDescent="0.3"/>
  <cols>
    <col min="1" max="1" width="12.88671875" customWidth="1"/>
    <col min="2" max="2" width="13.109375" bestFit="1" customWidth="1"/>
    <col min="3" max="3" width="13.21875" bestFit="1" customWidth="1"/>
    <col min="4" max="4" width="13.109375" bestFit="1" customWidth="1"/>
    <col min="5" max="5" width="13.21875" bestFit="1" customWidth="1"/>
    <col min="6" max="6" width="13.109375" bestFit="1" customWidth="1"/>
    <col min="7" max="11" width="12.44140625" bestFit="1" customWidth="1"/>
    <col min="12" max="12" width="12.5546875" bestFit="1" customWidth="1"/>
    <col min="13" max="13" width="13.109375" bestFit="1" customWidth="1"/>
    <col min="14" max="14" width="13" bestFit="1" customWidth="1"/>
    <col min="15" max="15" width="12.109375" bestFit="1" customWidth="1"/>
    <col min="16" max="16" width="12.5546875" bestFit="1" customWidth="1"/>
    <col min="17" max="17" width="11.77734375" bestFit="1" customWidth="1"/>
    <col min="18" max="18" width="11.6640625" bestFit="1" customWidth="1"/>
  </cols>
  <sheetData>
    <row r="1" spans="1:10" x14ac:dyDescent="0.3">
      <c r="A1" s="20" t="s">
        <v>44</v>
      </c>
      <c r="B1" s="20" t="s">
        <v>38</v>
      </c>
      <c r="C1" s="20" t="s">
        <v>36</v>
      </c>
      <c r="D1" s="20" t="s">
        <v>39</v>
      </c>
      <c r="E1" s="20" t="s">
        <v>40</v>
      </c>
    </row>
    <row r="2" spans="1:10" x14ac:dyDescent="0.3">
      <c r="A2" s="16" t="s">
        <v>5</v>
      </c>
      <c r="B2" s="19">
        <v>20</v>
      </c>
      <c r="C2" s="19">
        <v>2</v>
      </c>
      <c r="D2" s="19">
        <v>620</v>
      </c>
      <c r="E2" s="19">
        <v>140</v>
      </c>
    </row>
    <row r="3" spans="1:10" x14ac:dyDescent="0.3">
      <c r="A3" s="16" t="s">
        <v>43</v>
      </c>
      <c r="B3" s="19">
        <v>20</v>
      </c>
      <c r="C3" s="19">
        <v>3.4</v>
      </c>
      <c r="D3" s="19">
        <v>525</v>
      </c>
      <c r="E3" s="19">
        <v>500</v>
      </c>
    </row>
    <row r="4" spans="1:10" x14ac:dyDescent="0.3">
      <c r="A4" s="16" t="s">
        <v>7</v>
      </c>
      <c r="B4" s="19">
        <v>20</v>
      </c>
      <c r="C4" s="19">
        <v>3.1</v>
      </c>
      <c r="D4" s="19">
        <v>470</v>
      </c>
      <c r="E4" s="19">
        <v>100</v>
      </c>
    </row>
    <row r="5" spans="1:10" x14ac:dyDescent="0.3">
      <c r="A5" s="24"/>
      <c r="B5" s="24"/>
      <c r="C5" s="10"/>
      <c r="D5" s="10"/>
      <c r="E5" s="10"/>
    </row>
    <row r="6" spans="1:10" x14ac:dyDescent="0.3">
      <c r="A6" s="24"/>
      <c r="B6" s="24"/>
      <c r="C6" s="10"/>
      <c r="D6" s="10"/>
      <c r="E6" s="10"/>
    </row>
    <row r="7" spans="1:10" x14ac:dyDescent="0.3">
      <c r="A7" s="27"/>
      <c r="B7" s="28" t="s">
        <v>46</v>
      </c>
      <c r="C7" s="28"/>
      <c r="D7" s="28"/>
      <c r="G7" s="27"/>
      <c r="H7" s="28" t="s">
        <v>46</v>
      </c>
      <c r="I7" s="28"/>
      <c r="J7" s="28"/>
    </row>
    <row r="8" spans="1:10" x14ac:dyDescent="0.3">
      <c r="A8" s="29" t="s">
        <v>35</v>
      </c>
      <c r="B8" s="29" t="s">
        <v>5</v>
      </c>
      <c r="C8" s="29" t="s">
        <v>6</v>
      </c>
      <c r="D8" s="29" t="s">
        <v>7</v>
      </c>
      <c r="G8" s="34" t="s">
        <v>42</v>
      </c>
      <c r="H8" s="34" t="s">
        <v>5</v>
      </c>
      <c r="I8" s="34" t="s">
        <v>6</v>
      </c>
      <c r="J8" s="34" t="s">
        <v>7</v>
      </c>
    </row>
    <row r="9" spans="1:10" x14ac:dyDescent="0.3">
      <c r="A9" s="21" t="s">
        <v>38</v>
      </c>
      <c r="B9" s="21" t="s">
        <v>36</v>
      </c>
      <c r="C9" s="21" t="s">
        <v>36</v>
      </c>
      <c r="D9" s="21" t="s">
        <v>36</v>
      </c>
      <c r="G9" s="21" t="s">
        <v>41</v>
      </c>
      <c r="H9" s="21" t="s">
        <v>38</v>
      </c>
      <c r="I9" s="21" t="s">
        <v>38</v>
      </c>
      <c r="J9" s="21" t="s">
        <v>38</v>
      </c>
    </row>
    <row r="10" spans="1:10" x14ac:dyDescent="0.3">
      <c r="A10" s="19">
        <v>0.1</v>
      </c>
      <c r="B10" s="19">
        <v>1.8</v>
      </c>
      <c r="C10" s="19">
        <v>1.8</v>
      </c>
      <c r="D10" s="19">
        <v>1.8</v>
      </c>
      <c r="G10" s="19">
        <v>0.01</v>
      </c>
      <c r="H10" s="19">
        <v>0.01</v>
      </c>
      <c r="I10" s="19">
        <v>0.01</v>
      </c>
      <c r="J10" s="19">
        <v>0.01</v>
      </c>
    </row>
    <row r="11" spans="1:10" x14ac:dyDescent="0.3">
      <c r="A11" s="19">
        <v>1</v>
      </c>
      <c r="B11" s="19">
        <v>1.96</v>
      </c>
      <c r="C11" s="19">
        <v>2.1</v>
      </c>
      <c r="D11" s="19">
        <v>2.68</v>
      </c>
      <c r="G11" s="19">
        <v>0.1</v>
      </c>
      <c r="H11" s="19">
        <v>2.4500000000000002</v>
      </c>
      <c r="I11" s="19">
        <v>1</v>
      </c>
      <c r="J11" s="19">
        <v>1.55</v>
      </c>
    </row>
    <row r="12" spans="1:10" x14ac:dyDescent="0.3">
      <c r="A12" s="19">
        <v>2</v>
      </c>
      <c r="B12" s="19">
        <v>2.0699999999999998</v>
      </c>
      <c r="C12" s="19">
        <v>2.42</v>
      </c>
      <c r="D12" s="19">
        <v>2.8</v>
      </c>
      <c r="G12" s="19">
        <v>0.2</v>
      </c>
      <c r="H12" s="19">
        <v>4.45</v>
      </c>
      <c r="I12" s="19">
        <v>2.19</v>
      </c>
      <c r="J12" s="19">
        <v>3</v>
      </c>
    </row>
    <row r="13" spans="1:10" x14ac:dyDescent="0.3">
      <c r="A13" s="19">
        <v>3</v>
      </c>
      <c r="B13" s="19">
        <v>2.14</v>
      </c>
      <c r="C13" s="19">
        <v>2.4700000000000002</v>
      </c>
      <c r="D13" s="19">
        <v>2.85</v>
      </c>
      <c r="G13" s="19">
        <v>0.3</v>
      </c>
      <c r="H13" s="19">
        <v>6.32</v>
      </c>
      <c r="I13" s="19">
        <v>3.42</v>
      </c>
      <c r="J13" s="19">
        <v>4.7699999999999996</v>
      </c>
    </row>
    <row r="14" spans="1:10" x14ac:dyDescent="0.3">
      <c r="A14" s="19">
        <v>4</v>
      </c>
      <c r="B14" s="19">
        <v>2.17</v>
      </c>
      <c r="C14" s="19">
        <v>2.54</v>
      </c>
      <c r="D14" s="19">
        <v>2.87</v>
      </c>
      <c r="G14" s="19">
        <v>0.4</v>
      </c>
      <c r="H14" s="19">
        <v>8.26</v>
      </c>
      <c r="I14" s="19">
        <v>4.9000000000000004</v>
      </c>
      <c r="J14" s="19">
        <v>6.71</v>
      </c>
    </row>
    <row r="15" spans="1:10" x14ac:dyDescent="0.3">
      <c r="A15" s="19">
        <v>5</v>
      </c>
      <c r="B15" s="19">
        <v>2.2000000000000002</v>
      </c>
      <c r="C15" s="19">
        <v>2.6</v>
      </c>
      <c r="D15" s="19">
        <v>2.9</v>
      </c>
      <c r="G15" s="19">
        <v>0.5</v>
      </c>
      <c r="H15" s="19">
        <v>10.199999999999999</v>
      </c>
      <c r="I15" s="19">
        <v>6.38</v>
      </c>
      <c r="J15" s="19">
        <v>8.81</v>
      </c>
    </row>
    <row r="16" spans="1:10" x14ac:dyDescent="0.3">
      <c r="A16" s="19">
        <v>10</v>
      </c>
      <c r="B16" s="19">
        <v>2.2400000000000002</v>
      </c>
      <c r="C16" s="19">
        <v>2.78</v>
      </c>
      <c r="D16" s="19">
        <v>2.98</v>
      </c>
      <c r="G16" s="19">
        <v>0.6</v>
      </c>
      <c r="H16" s="19">
        <v>12</v>
      </c>
      <c r="I16" s="19">
        <v>8</v>
      </c>
      <c r="J16" s="19">
        <v>11</v>
      </c>
    </row>
    <row r="17" spans="1:10" x14ac:dyDescent="0.3">
      <c r="A17" s="19">
        <v>15</v>
      </c>
      <c r="B17" s="19">
        <v>2.25</v>
      </c>
      <c r="C17" s="19">
        <v>2.9</v>
      </c>
      <c r="D17" s="19">
        <v>3.04</v>
      </c>
      <c r="G17" s="19">
        <v>0.7</v>
      </c>
      <c r="H17" s="19">
        <v>14</v>
      </c>
      <c r="I17" s="19">
        <v>10.65</v>
      </c>
      <c r="J17" s="19">
        <v>13.29</v>
      </c>
    </row>
    <row r="18" spans="1:10" x14ac:dyDescent="0.3">
      <c r="A18" s="19">
        <v>20</v>
      </c>
      <c r="B18" s="19">
        <v>2.2599999999999998</v>
      </c>
      <c r="C18" s="19">
        <v>2.95</v>
      </c>
      <c r="D18" s="19">
        <v>3.1</v>
      </c>
      <c r="G18" s="19">
        <v>0.8</v>
      </c>
      <c r="H18" s="19">
        <v>16</v>
      </c>
      <c r="I18" s="19">
        <v>13.29</v>
      </c>
      <c r="J18" s="19">
        <v>15.51</v>
      </c>
    </row>
    <row r="19" spans="1:10" x14ac:dyDescent="0.3">
      <c r="A19" s="19">
        <v>25</v>
      </c>
      <c r="B19" s="19">
        <v>2.27</v>
      </c>
      <c r="C19" s="19">
        <v>3.01</v>
      </c>
      <c r="D19" s="19">
        <v>3.16</v>
      </c>
      <c r="G19" s="19">
        <v>0.9</v>
      </c>
      <c r="H19" s="19">
        <v>17.8</v>
      </c>
      <c r="I19" s="19">
        <v>16.45</v>
      </c>
      <c r="J19" s="19">
        <v>17.68</v>
      </c>
    </row>
    <row r="20" spans="1:10" x14ac:dyDescent="0.3">
      <c r="A20" s="25">
        <v>30</v>
      </c>
      <c r="B20" s="25">
        <v>2.27</v>
      </c>
      <c r="C20" s="25">
        <v>3.07</v>
      </c>
      <c r="D20" s="25">
        <v>3.2</v>
      </c>
      <c r="G20" s="19">
        <v>1</v>
      </c>
      <c r="H20" s="17">
        <v>20</v>
      </c>
      <c r="I20" s="17">
        <v>20</v>
      </c>
      <c r="J20" s="17">
        <v>20</v>
      </c>
    </row>
    <row r="21" spans="1:10" x14ac:dyDescent="0.3">
      <c r="A21" s="17">
        <v>35</v>
      </c>
      <c r="B21" s="19">
        <v>2.2799999999999998</v>
      </c>
      <c r="C21" s="19">
        <v>3.12</v>
      </c>
      <c r="D21" s="19">
        <v>3.24</v>
      </c>
    </row>
    <row r="22" spans="1:10" x14ac:dyDescent="0.3">
      <c r="A22" s="17">
        <v>40</v>
      </c>
      <c r="B22" s="19">
        <v>2.29</v>
      </c>
      <c r="C22" s="19">
        <v>3.17</v>
      </c>
      <c r="D22" s="19">
        <v>3.28</v>
      </c>
    </row>
    <row r="23" spans="1:10" x14ac:dyDescent="0.3">
      <c r="A23" s="17">
        <v>45</v>
      </c>
      <c r="B23" s="19">
        <v>2.29</v>
      </c>
      <c r="C23" s="19">
        <v>3.22</v>
      </c>
      <c r="D23" s="19">
        <v>3.32</v>
      </c>
    </row>
    <row r="24" spans="1:10" x14ac:dyDescent="0.3">
      <c r="A24" s="17">
        <v>50</v>
      </c>
      <c r="B24" s="19">
        <v>2.2999999999999998</v>
      </c>
      <c r="C24" s="19">
        <v>3.27</v>
      </c>
      <c r="D24" s="19">
        <v>3.36</v>
      </c>
    </row>
    <row r="48" spans="5:6" x14ac:dyDescent="0.3">
      <c r="E48" s="2"/>
      <c r="F48" s="1"/>
    </row>
    <row r="49" spans="6:10" x14ac:dyDescent="0.3">
      <c r="F49" s="1"/>
    </row>
    <row r="57" spans="6:10" x14ac:dyDescent="0.3">
      <c r="J57" s="30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10" workbookViewId="0">
      <selection activeCell="E36" sqref="E36"/>
    </sheetView>
  </sheetViews>
  <sheetFormatPr baseColWidth="10" defaultRowHeight="14.4" x14ac:dyDescent="0.3"/>
  <cols>
    <col min="11" max="11" width="12" bestFit="1" customWidth="1"/>
  </cols>
  <sheetData>
    <row r="1" spans="1:18" x14ac:dyDescent="0.3">
      <c r="H1" t="s">
        <v>45</v>
      </c>
    </row>
    <row r="2" spans="1:18" x14ac:dyDescent="0.3">
      <c r="A2" s="26"/>
      <c r="B2" s="26"/>
      <c r="C2" s="26"/>
      <c r="D2" s="28" t="s">
        <v>47</v>
      </c>
      <c r="E2" s="26"/>
      <c r="F2" s="32"/>
      <c r="G2" s="32"/>
      <c r="K2" s="22" t="s">
        <v>21</v>
      </c>
      <c r="L2" s="22" t="s">
        <v>21</v>
      </c>
      <c r="M2" s="22"/>
      <c r="N2" s="22" t="s">
        <v>51</v>
      </c>
      <c r="O2" s="22"/>
      <c r="P2" s="22" t="s">
        <v>21</v>
      </c>
      <c r="Q2" s="22" t="s">
        <v>21</v>
      </c>
    </row>
    <row r="3" spans="1:18" x14ac:dyDescent="0.3">
      <c r="A3" s="31"/>
      <c r="B3" s="31" t="s">
        <v>50</v>
      </c>
      <c r="C3" s="31" t="s">
        <v>49</v>
      </c>
      <c r="D3" s="31" t="s">
        <v>1</v>
      </c>
      <c r="E3" s="31" t="s">
        <v>2</v>
      </c>
      <c r="F3" s="31" t="s">
        <v>3</v>
      </c>
      <c r="G3" s="31" t="s">
        <v>4</v>
      </c>
      <c r="K3" s="31"/>
      <c r="L3" s="31" t="s">
        <v>50</v>
      </c>
      <c r="M3" s="31" t="s">
        <v>49</v>
      </c>
      <c r="N3" s="31" t="s">
        <v>1</v>
      </c>
      <c r="O3" s="31" t="s">
        <v>2</v>
      </c>
      <c r="P3" s="31" t="s">
        <v>3</v>
      </c>
      <c r="Q3" s="31" t="s">
        <v>4</v>
      </c>
    </row>
    <row r="4" spans="1:18" x14ac:dyDescent="0.3">
      <c r="A4" s="23" t="s">
        <v>5</v>
      </c>
      <c r="B4" s="19">
        <f t="array" ref="B4:G4">LINEST(Vf_R,If^{1,2,3,4,5})</f>
        <v>7.1838646456891714E-8</v>
      </c>
      <c r="C4" s="19">
        <v>-1.0133176128065684E-5</v>
      </c>
      <c r="D4" s="19">
        <v>5.2607437387426799E-4</v>
      </c>
      <c r="E4" s="19">
        <v>-1.2242645797128521E-2</v>
      </c>
      <c r="F4" s="19">
        <v>0.12407665079778522</v>
      </c>
      <c r="G4" s="19">
        <v>1.8342128972605085</v>
      </c>
      <c r="K4" s="16" t="s">
        <v>5</v>
      </c>
      <c r="L4" s="19">
        <f t="array" ref="L4:Q4">LINEST(If_R,Lv^{1,2,3,4,5})</f>
        <v>46.654519723352067</v>
      </c>
      <c r="M4" s="19">
        <v>-128.50683189994561</v>
      </c>
      <c r="N4" s="19">
        <v>132.17694715464938</v>
      </c>
      <c r="O4" s="19">
        <v>-61.991830572216081</v>
      </c>
      <c r="P4" s="19">
        <v>31.949348890501859</v>
      </c>
      <c r="Q4" s="19">
        <v>-0.29000431517225067</v>
      </c>
    </row>
    <row r="5" spans="1:18" x14ac:dyDescent="0.3">
      <c r="A5" s="23" t="s">
        <v>6</v>
      </c>
      <c r="B5" s="19">
        <f t="array" ref="B5:G5">LINEST(Vf_G,If^{1,2,3,4,5})</f>
        <v>1.2288693827670173E-7</v>
      </c>
      <c r="C5" s="19">
        <v>-1.7407898846325974E-5</v>
      </c>
      <c r="D5" s="19">
        <v>9.1204443262106168E-4</v>
      </c>
      <c r="E5" s="19">
        <v>-2.1685749970464619E-2</v>
      </c>
      <c r="F5" s="19">
        <v>0.24026587488102</v>
      </c>
      <c r="G5" s="19">
        <v>1.8776119044520359</v>
      </c>
      <c r="K5" s="16" t="s">
        <v>6</v>
      </c>
      <c r="L5" s="19">
        <f t="array" ref="L5:Q5">LINEST(If_G,Lv^{1,2,3,4,5})</f>
        <v>-35.577631714706172</v>
      </c>
      <c r="M5" s="19">
        <v>82.270429473194909</v>
      </c>
      <c r="N5" s="19">
        <v>-53.449979683631881</v>
      </c>
      <c r="O5" s="19">
        <v>17.315160769377261</v>
      </c>
      <c r="P5" s="19">
        <v>9.5122148430835853</v>
      </c>
      <c r="Q5" s="19">
        <v>-8.6594258199557572E-2</v>
      </c>
    </row>
    <row r="6" spans="1:18" x14ac:dyDescent="0.3">
      <c r="A6" s="23" t="s">
        <v>7</v>
      </c>
      <c r="B6" s="19">
        <f t="array" ref="B6:G6">LINEST(Vf_B,If^{1,2,3,4,5})</f>
        <v>2.1226673335740896E-7</v>
      </c>
      <c r="C6" s="19">
        <v>-2.9165848906560294E-5</v>
      </c>
      <c r="D6" s="19">
        <v>1.4581876131592173E-3</v>
      </c>
      <c r="E6" s="19">
        <v>-3.2055312144392487E-2</v>
      </c>
      <c r="F6" s="19">
        <v>0.30170895366284534</v>
      </c>
      <c r="G6" s="19">
        <v>2.1233384035214531</v>
      </c>
      <c r="K6" s="16" t="s">
        <v>7</v>
      </c>
      <c r="L6" s="19">
        <f t="array" ref="L6:Q6">LINEST(If_B,Lv^{1,2,3,4,5})</f>
        <v>39.002167241303624</v>
      </c>
      <c r="M6" s="19">
        <v>-102.74616662759797</v>
      </c>
      <c r="N6" s="19">
        <v>91.176827880345172</v>
      </c>
      <c r="O6" s="19">
        <v>-25.604735492535291</v>
      </c>
      <c r="P6" s="19">
        <v>18.32923369211824</v>
      </c>
      <c r="Q6" s="19">
        <v>-0.15754108254424448</v>
      </c>
    </row>
    <row r="8" spans="1:18" x14ac:dyDescent="0.3">
      <c r="A8" s="26"/>
      <c r="B8" s="26"/>
      <c r="C8" s="26"/>
      <c r="D8" s="28" t="s">
        <v>48</v>
      </c>
      <c r="E8" s="26"/>
      <c r="F8" s="26"/>
      <c r="G8" s="26"/>
      <c r="K8" s="22" t="s">
        <v>21</v>
      </c>
      <c r="L8" s="22" t="s">
        <v>21</v>
      </c>
      <c r="M8" s="22"/>
      <c r="N8" s="22" t="s">
        <v>47</v>
      </c>
      <c r="O8" s="22"/>
      <c r="P8" s="22" t="s">
        <v>21</v>
      </c>
      <c r="Q8" s="22" t="s">
        <v>21</v>
      </c>
    </row>
    <row r="9" spans="1:18" x14ac:dyDescent="0.3">
      <c r="A9" s="31"/>
      <c r="B9" s="31" t="s">
        <v>50</v>
      </c>
      <c r="C9" s="31" t="s">
        <v>49</v>
      </c>
      <c r="D9" s="31" t="s">
        <v>1</v>
      </c>
      <c r="E9" s="31" t="s">
        <v>2</v>
      </c>
      <c r="F9" s="31" t="s">
        <v>3</v>
      </c>
      <c r="G9" s="31" t="s">
        <v>4</v>
      </c>
      <c r="K9" s="31"/>
      <c r="L9" s="31" t="s">
        <v>50</v>
      </c>
      <c r="M9" s="31" t="s">
        <v>49</v>
      </c>
      <c r="N9" s="31" t="s">
        <v>1</v>
      </c>
      <c r="O9" s="31" t="s">
        <v>2</v>
      </c>
      <c r="P9" s="31" t="s">
        <v>3</v>
      </c>
      <c r="Q9" s="31" t="s">
        <v>4</v>
      </c>
    </row>
    <row r="10" spans="1:18" x14ac:dyDescent="0.3">
      <c r="A10" s="23" t="s">
        <v>5</v>
      </c>
      <c r="B10" s="19">
        <f t="array" ref="B10:G10">LINEST(If,Vf_R^{1,2,3,4,5})</f>
        <v>54316.679028480648</v>
      </c>
      <c r="C10" s="19">
        <v>-549361.13594427344</v>
      </c>
      <c r="D10" s="19">
        <v>2219981.3092627055</v>
      </c>
      <c r="E10" s="19">
        <v>-4480269.979036279</v>
      </c>
      <c r="F10" s="19">
        <v>4515540.3035898907</v>
      </c>
      <c r="G10" s="19">
        <v>-1818205.8286039061</v>
      </c>
      <c r="K10" s="16" t="s">
        <v>5</v>
      </c>
      <c r="L10" s="19">
        <f t="array" ref="L10:Q10">LINEST(Lv,If_R^{1,2,3,4,5})</f>
        <v>-5.62705531596996E-7</v>
      </c>
      <c r="M10" s="19">
        <v>3.1022496467803468E-5</v>
      </c>
      <c r="N10" s="19">
        <v>-6.4510563103712239E-4</v>
      </c>
      <c r="O10" s="19">
        <v>6.2050963593082839E-3</v>
      </c>
      <c r="P10" s="19">
        <v>2.5335704355431688E-2</v>
      </c>
      <c r="Q10" s="19">
        <v>9.6474890093494192E-3</v>
      </c>
    </row>
    <row r="11" spans="1:18" x14ac:dyDescent="0.3">
      <c r="A11" s="23" t="s">
        <v>6</v>
      </c>
      <c r="B11" s="19">
        <f t="array" ref="B11:G11">LINEST(If,Vf_G^{1,2,3,4,5})</f>
        <v>-69.427122155123996</v>
      </c>
      <c r="C11" s="19">
        <v>880.40729938747313</v>
      </c>
      <c r="D11" s="19">
        <v>-4385.3506892864898</v>
      </c>
      <c r="E11" s="19">
        <v>10754.062097900136</v>
      </c>
      <c r="F11" s="19">
        <v>-13002.134986107207</v>
      </c>
      <c r="G11" s="19">
        <v>6205.8772338193048</v>
      </c>
      <c r="K11" s="16" t="s">
        <v>6</v>
      </c>
      <c r="L11" s="19">
        <f t="array" ref="L11:Q11">LINEST(Lv,If_G^{1,2,3,4,5})</f>
        <v>-6.1836651691051273E-7</v>
      </c>
      <c r="M11" s="19">
        <v>3.2346365410990398E-5</v>
      </c>
      <c r="N11" s="19">
        <v>-5.2581651252833566E-4</v>
      </c>
      <c r="O11" s="19">
        <v>6.5973953013818867E-4</v>
      </c>
      <c r="P11" s="19">
        <v>8.6765943895226558E-2</v>
      </c>
      <c r="Q11" s="19">
        <v>1.0771086316705425E-2</v>
      </c>
    </row>
    <row r="12" spans="1:18" x14ac:dyDescent="0.3">
      <c r="A12" s="23" t="s">
        <v>7</v>
      </c>
      <c r="B12" s="19">
        <f t="array" ref="B12:G12">LINEST(If,Vf_B^{1,2,3,4,5})</f>
        <v>39.241244567602635</v>
      </c>
      <c r="C12" s="19">
        <v>-623.69405802457118</v>
      </c>
      <c r="D12" s="19">
        <v>3907.0866704185642</v>
      </c>
      <c r="E12" s="19">
        <v>-11962.953557968614</v>
      </c>
      <c r="F12" s="19">
        <v>17825.389710646174</v>
      </c>
      <c r="G12" s="19">
        <v>-10305.960609035632</v>
      </c>
      <c r="K12" s="16" t="s">
        <v>7</v>
      </c>
      <c r="L12" s="19">
        <f t="array" ref="L12:Q12">LINEST(Lv,If_B^{1,2,3,4,5})</f>
        <v>-5.113682837726314E-7</v>
      </c>
      <c r="M12" s="19">
        <v>2.4588788130616995E-5</v>
      </c>
      <c r="N12" s="19">
        <v>-3.6692065383592601E-4</v>
      </c>
      <c r="O12" s="19">
        <v>9.5322149341947517E-4</v>
      </c>
      <c r="P12" s="19">
        <v>6.2415805909582539E-2</v>
      </c>
      <c r="Q12" s="19">
        <v>7.7219847670013664E-3</v>
      </c>
    </row>
    <row r="14" spans="1:18" x14ac:dyDescent="0.3">
      <c r="A14" s="20" t="s">
        <v>52</v>
      </c>
      <c r="B14" s="33"/>
      <c r="D14" s="20" t="s">
        <v>53</v>
      </c>
      <c r="E14" s="33"/>
      <c r="G14" s="20" t="s">
        <v>54</v>
      </c>
      <c r="H14" s="33"/>
      <c r="K14" s="20" t="s">
        <v>55</v>
      </c>
      <c r="L14" s="33"/>
      <c r="N14" s="20" t="s">
        <v>56</v>
      </c>
      <c r="O14" s="33"/>
      <c r="Q14" s="20" t="s">
        <v>57</v>
      </c>
      <c r="R14" s="33"/>
    </row>
    <row r="15" spans="1:18" x14ac:dyDescent="0.3">
      <c r="A15" s="21" t="s">
        <v>36</v>
      </c>
      <c r="B15" s="21" t="s">
        <v>38</v>
      </c>
      <c r="D15" s="21" t="s">
        <v>36</v>
      </c>
      <c r="E15" s="21" t="s">
        <v>38</v>
      </c>
      <c r="G15" s="21" t="s">
        <v>36</v>
      </c>
      <c r="H15" s="21" t="s">
        <v>38</v>
      </c>
      <c r="K15" s="21" t="s">
        <v>38</v>
      </c>
      <c r="L15" s="21" t="s">
        <v>41</v>
      </c>
      <c r="N15" s="21" t="s">
        <v>38</v>
      </c>
      <c r="O15" s="21" t="s">
        <v>41</v>
      </c>
      <c r="Q15" s="21" t="s">
        <v>38</v>
      </c>
      <c r="R15" s="21" t="s">
        <v>41</v>
      </c>
    </row>
    <row r="16" spans="1:18" x14ac:dyDescent="0.3">
      <c r="A16" s="19">
        <f t="array" ref="A16:A30">Vf_R</f>
        <v>1.8</v>
      </c>
      <c r="B16" s="19">
        <f t="array" ref="B16:B30">MMULT(Vf_R^{5,4,3,2,1,0}*B10:G10,INDEX(1+0*_xlfn.MUNIT(COLUMNS(Vf_R^{5,4,3,2,1,0}*B10:G10)),0,1))</f>
        <v>0.10629672883078456</v>
      </c>
      <c r="D16" s="19">
        <f t="array" ref="D16:D30">Vf_G</f>
        <v>1.8</v>
      </c>
      <c r="E16" s="19">
        <f t="array" ref="E16:E30">MMULT(Vf_G^{5,4,3,2,1,0}*B11:G11,INDEX(1+0*_xlfn.MUNIT(COLUMNS(Vf_G^{5,4,3,2,1,0}*B11:G11)),0,1))</f>
        <v>0.12121858977116062</v>
      </c>
      <c r="G16" s="19">
        <f t="array" ref="G16:G30">Vf_B</f>
        <v>1.8</v>
      </c>
      <c r="H16" s="19">
        <f t="array" ref="H16:H30">MMULT(Vf_B^{5,4,3,2,1,0}*B12:G12,INDEX(1+0*_xlfn.MUNIT(COLUMNS(Vf_B^{5,4,3,2,1,0}*B12:G12)),0,1))</f>
        <v>0.10006082265317673</v>
      </c>
      <c r="K16" s="19">
        <f t="array" ref="K16:K26">If_R</f>
        <v>0.01</v>
      </c>
      <c r="L16" s="19">
        <f t="array" ref="L16:L26">MMULT(If_R^{5,4,3,2,1,0}*L10:Q10,INDEX(1+0*_xlfn.MUNIT(COLUMNS(If_R^{5,4,3,2,1,0}*L10:Q10)),0,1))</f>
        <v>9.9014659177442052E-3</v>
      </c>
      <c r="N16" s="19">
        <f t="array" ref="N16:N26">If_G</f>
        <v>0.01</v>
      </c>
      <c r="O16" s="19">
        <f t="array" ref="O16:O26">MMULT(If_G^{5,4,3,2,1,0}*L11:Q11,INDEX(1+0*_xlfn.MUNIT(COLUMNS(If_G^{5,4,3,2,1,0}*L11:Q11)),0,1))</f>
        <v>1.1638811204117593E-2</v>
      </c>
      <c r="Q16" s="19">
        <f t="array" ref="Q16:Q26">If_B</f>
        <v>0.01</v>
      </c>
      <c r="R16" s="19">
        <f t="array" ref="R16:R26">MMULT(If_B^{5,4,3,2,1,0}*L12:Q12,INDEX(1+0*_xlfn.MUNIT(COLUMNS(If_B^{5,4,3,2,1,0}*L12:Q12)),0,1))</f>
        <v>8.3462377815717165E-3</v>
      </c>
    </row>
    <row r="17" spans="1:18" x14ac:dyDescent="0.3">
      <c r="A17" s="19">
        <v>1.96</v>
      </c>
      <c r="B17" s="19">
        <v>0.90538684511557221</v>
      </c>
      <c r="D17" s="19">
        <v>2.1</v>
      </c>
      <c r="E17" s="19">
        <v>0.85029026045231149</v>
      </c>
      <c r="G17" s="19">
        <v>2.68</v>
      </c>
      <c r="H17" s="19">
        <v>1.0093345835266518</v>
      </c>
      <c r="J17" s="30"/>
      <c r="K17" s="19">
        <v>2.4500000000000002</v>
      </c>
      <c r="L17" s="19">
        <v>0.10054712027493495</v>
      </c>
      <c r="N17" s="19">
        <v>1</v>
      </c>
      <c r="O17" s="19">
        <v>9.7702681228435923E-2</v>
      </c>
      <c r="Q17" s="19">
        <v>1.55</v>
      </c>
      <c r="R17" s="19">
        <v>0.10552758354131969</v>
      </c>
    </row>
    <row r="18" spans="1:18" x14ac:dyDescent="0.3">
      <c r="A18" s="19">
        <v>2.0699999999999998</v>
      </c>
      <c r="B18" s="19">
        <v>2.4455008176155388</v>
      </c>
      <c r="D18" s="19">
        <v>2.42</v>
      </c>
      <c r="E18" s="19">
        <v>2.7351935052101908</v>
      </c>
      <c r="G18" s="19">
        <v>2.8</v>
      </c>
      <c r="H18" s="19">
        <v>1.774380277376622</v>
      </c>
      <c r="J18" s="30"/>
      <c r="K18" s="19">
        <v>4.45</v>
      </c>
      <c r="L18" s="19">
        <v>0.19960355942520058</v>
      </c>
      <c r="N18" s="19">
        <v>2.19</v>
      </c>
      <c r="O18" s="19">
        <v>0.19914268712115488</v>
      </c>
      <c r="Q18" s="19">
        <v>3</v>
      </c>
      <c r="R18" s="19">
        <v>0.19550896762857747</v>
      </c>
    </row>
    <row r="19" spans="1:18" x14ac:dyDescent="0.3">
      <c r="A19" s="19">
        <v>2.14</v>
      </c>
      <c r="B19" s="19">
        <v>2.8383843828924</v>
      </c>
      <c r="D19" s="19">
        <v>2.4700000000000002</v>
      </c>
      <c r="E19" s="19">
        <v>3.0174105060686998</v>
      </c>
      <c r="G19" s="19">
        <v>2.85</v>
      </c>
      <c r="H19" s="19">
        <v>3.2109982753681834</v>
      </c>
      <c r="J19" s="30"/>
      <c r="K19" s="19">
        <v>6.32</v>
      </c>
      <c r="L19" s="19">
        <v>0.29858715982571687</v>
      </c>
      <c r="N19" s="19">
        <v>3.42</v>
      </c>
      <c r="O19" s="19">
        <v>0.29832949462790975</v>
      </c>
      <c r="Q19" s="19">
        <v>4.7699999999999996</v>
      </c>
      <c r="R19" s="19">
        <v>0.2987782498090934</v>
      </c>
    </row>
    <row r="20" spans="1:18" x14ac:dyDescent="0.3">
      <c r="A20" s="19">
        <v>2.17</v>
      </c>
      <c r="B20" s="19">
        <v>3.047462519723922</v>
      </c>
      <c r="D20" s="19">
        <v>2.54</v>
      </c>
      <c r="E20" s="19">
        <v>3.6290178042145271</v>
      </c>
      <c r="G20" s="19">
        <v>2.87</v>
      </c>
      <c r="H20" s="19">
        <v>3.9694038771267515</v>
      </c>
      <c r="J20" s="30"/>
      <c r="K20" s="19">
        <v>8.26</v>
      </c>
      <c r="L20" s="19">
        <v>0.40149719242985538</v>
      </c>
      <c r="N20" s="19">
        <v>4.9000000000000004</v>
      </c>
      <c r="O20" s="19">
        <v>0.40680307424787604</v>
      </c>
      <c r="Q20" s="19">
        <v>6.71</v>
      </c>
      <c r="R20" s="19">
        <v>0.40148881021828409</v>
      </c>
    </row>
    <row r="21" spans="1:18" x14ac:dyDescent="0.3">
      <c r="A21" s="19">
        <v>2.2000000000000002</v>
      </c>
      <c r="B21" s="19">
        <v>4.6473604463972151</v>
      </c>
      <c r="D21" s="19">
        <v>2.6</v>
      </c>
      <c r="E21" s="19">
        <v>4.465512105536618</v>
      </c>
      <c r="G21" s="19">
        <v>2.9</v>
      </c>
      <c r="H21" s="19">
        <v>5.3013715082852286</v>
      </c>
      <c r="J21" s="30"/>
      <c r="K21" s="19">
        <v>10.199999999999999</v>
      </c>
      <c r="L21" s="19">
        <v>0.50272888322884324</v>
      </c>
      <c r="N21" s="19">
        <v>6.38</v>
      </c>
      <c r="O21" s="19">
        <v>0.50169713386294201</v>
      </c>
      <c r="Q21" s="19">
        <v>8.81</v>
      </c>
      <c r="R21" s="19">
        <v>0.50168002842674975</v>
      </c>
    </row>
    <row r="22" spans="1:18" x14ac:dyDescent="0.3">
      <c r="A22" s="19">
        <v>2.2400000000000002</v>
      </c>
      <c r="B22" s="19">
        <v>12.404301569331437</v>
      </c>
      <c r="D22" s="19">
        <v>2.78</v>
      </c>
      <c r="E22" s="19">
        <v>9.7221357219787023</v>
      </c>
      <c r="G22" s="19">
        <v>2.98</v>
      </c>
      <c r="H22" s="19">
        <v>9.962199329311261</v>
      </c>
      <c r="J22" s="30"/>
      <c r="K22" s="19">
        <v>12</v>
      </c>
      <c r="L22" s="19">
        <v>0.5957306305008041</v>
      </c>
      <c r="N22" s="19">
        <v>8</v>
      </c>
      <c r="O22" s="19">
        <v>0.59013199169014707</v>
      </c>
      <c r="Q22" s="19">
        <v>11</v>
      </c>
      <c r="R22" s="19">
        <v>0.59891233377104558</v>
      </c>
    </row>
    <row r="23" spans="1:18" x14ac:dyDescent="0.3">
      <c r="A23" s="19">
        <v>2.25</v>
      </c>
      <c r="B23" s="19">
        <v>16.053836012724787</v>
      </c>
      <c r="D23" s="19">
        <v>2.9</v>
      </c>
      <c r="E23" s="19">
        <v>16.265096598002856</v>
      </c>
      <c r="G23" s="19">
        <v>3.04</v>
      </c>
      <c r="H23" s="19">
        <v>14.463876023750345</v>
      </c>
      <c r="J23" s="30"/>
      <c r="K23" s="19">
        <v>14</v>
      </c>
      <c r="L23" s="19">
        <v>0.69950006932546804</v>
      </c>
      <c r="N23" s="19">
        <v>10.65</v>
      </c>
      <c r="O23" s="19">
        <v>0.70590137140096498</v>
      </c>
      <c r="Q23" s="19">
        <v>13.29</v>
      </c>
      <c r="R23" s="19">
        <v>0.6993669778647611</v>
      </c>
    </row>
    <row r="24" spans="1:18" x14ac:dyDescent="0.3">
      <c r="A24" s="19">
        <v>2.2599999999999998</v>
      </c>
      <c r="B24" s="19">
        <v>20.658319442067295</v>
      </c>
      <c r="D24" s="19">
        <v>2.95</v>
      </c>
      <c r="E24" s="19">
        <v>19.788541133482795</v>
      </c>
      <c r="G24" s="19">
        <v>3.1</v>
      </c>
      <c r="H24" s="19">
        <v>19.761945775804634</v>
      </c>
      <c r="J24" s="30"/>
      <c r="K24" s="19">
        <v>16</v>
      </c>
      <c r="L24" s="19">
        <v>0.80422157496524016</v>
      </c>
      <c r="N24" s="19">
        <v>13.29</v>
      </c>
      <c r="O24" s="19">
        <v>0.79885665421566421</v>
      </c>
      <c r="Q24" s="19">
        <v>15.51</v>
      </c>
      <c r="R24" s="19">
        <v>0.80003885175948197</v>
      </c>
    </row>
    <row r="25" spans="1:18" x14ac:dyDescent="0.3">
      <c r="A25" s="19">
        <v>2.27</v>
      </c>
      <c r="B25" s="19">
        <v>26.378396755550057</v>
      </c>
      <c r="D25" s="19">
        <v>3.01</v>
      </c>
      <c r="E25" s="19">
        <v>24.609028256574675</v>
      </c>
      <c r="G25" s="19">
        <v>3.16</v>
      </c>
      <c r="H25" s="19">
        <v>25.787623214950145</v>
      </c>
      <c r="J25" s="30"/>
      <c r="K25" s="25">
        <v>17.8</v>
      </c>
      <c r="L25" s="25">
        <v>0.89718553882370811</v>
      </c>
      <c r="N25" s="25">
        <v>16.45</v>
      </c>
      <c r="O25" s="25">
        <v>0.8996968127061391</v>
      </c>
      <c r="Q25" s="25">
        <v>17.68</v>
      </c>
      <c r="R25" s="25">
        <v>0.90056289673378176</v>
      </c>
    </row>
    <row r="26" spans="1:18" x14ac:dyDescent="0.3">
      <c r="A26" s="19">
        <v>2.27</v>
      </c>
      <c r="B26" s="19">
        <v>26.378396755550057</v>
      </c>
      <c r="D26" s="19">
        <v>3.07</v>
      </c>
      <c r="E26" s="19">
        <v>30.004223465355608</v>
      </c>
      <c r="G26" s="19">
        <v>3.2</v>
      </c>
      <c r="H26" s="19">
        <v>30.172713381674839</v>
      </c>
      <c r="K26" s="35">
        <v>20</v>
      </c>
      <c r="L26" s="35">
        <v>1.0004968052824854</v>
      </c>
      <c r="N26" s="35">
        <v>20</v>
      </c>
      <c r="O26" s="35">
        <v>1.0000992876946502</v>
      </c>
      <c r="Q26" s="35">
        <v>20</v>
      </c>
      <c r="R26" s="35">
        <v>0.99978906246533283</v>
      </c>
    </row>
    <row r="27" spans="1:18" x14ac:dyDescent="0.3">
      <c r="A27" s="17">
        <v>2.2799999999999998</v>
      </c>
      <c r="B27" s="19">
        <v>33.390173009131104</v>
      </c>
      <c r="D27" s="17">
        <v>3.12</v>
      </c>
      <c r="E27" s="19">
        <v>34.850785985658149</v>
      </c>
      <c r="G27" s="17">
        <v>3.24</v>
      </c>
      <c r="H27" s="19">
        <v>34.826261910937319</v>
      </c>
      <c r="N27" s="30"/>
      <c r="Q27" s="30"/>
    </row>
    <row r="28" spans="1:18" x14ac:dyDescent="0.3">
      <c r="A28" s="17">
        <v>2.29</v>
      </c>
      <c r="B28" s="19">
        <v>41.885865232441574</v>
      </c>
      <c r="D28" s="17">
        <v>3.17</v>
      </c>
      <c r="E28" s="19">
        <v>39.908123040509963</v>
      </c>
      <c r="G28" s="17">
        <v>3.28</v>
      </c>
      <c r="H28" s="19">
        <v>39.726286096760305</v>
      </c>
      <c r="O28" s="30"/>
      <c r="R28" s="30"/>
    </row>
    <row r="29" spans="1:18" x14ac:dyDescent="0.3">
      <c r="A29" s="17">
        <v>2.29</v>
      </c>
      <c r="B29" s="19">
        <v>41.885865232441574</v>
      </c>
      <c r="D29" s="17">
        <v>3.22</v>
      </c>
      <c r="E29" s="19">
        <v>45.04324853622893</v>
      </c>
      <c r="G29" s="17">
        <v>3.32</v>
      </c>
      <c r="H29" s="19">
        <v>44.851541379692208</v>
      </c>
      <c r="O29" s="30"/>
    </row>
    <row r="30" spans="1:18" x14ac:dyDescent="0.3">
      <c r="A30" s="17">
        <v>2.2999999999999998</v>
      </c>
      <c r="B30" s="19">
        <v>52.074454203713685</v>
      </c>
      <c r="D30" s="17">
        <v>3.27</v>
      </c>
      <c r="E30" s="19">
        <v>50.090174490997015</v>
      </c>
      <c r="G30" s="17">
        <v>3.36</v>
      </c>
      <c r="H30" s="19">
        <v>50.182003543275641</v>
      </c>
      <c r="O30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9"/>
  <sheetViews>
    <sheetView workbookViewId="0">
      <selection activeCell="E5" sqref="E5"/>
    </sheetView>
  </sheetViews>
  <sheetFormatPr baseColWidth="10" defaultRowHeight="14.4" x14ac:dyDescent="0.3"/>
  <sheetData>
    <row r="1" spans="1:6" x14ac:dyDescent="0.3">
      <c r="A1" s="27" t="s">
        <v>58</v>
      </c>
      <c r="B1" s="27"/>
      <c r="C1" s="41" t="s">
        <v>59</v>
      </c>
    </row>
    <row r="2" spans="1:6" x14ac:dyDescent="0.3">
      <c r="A2" s="42">
        <v>0.1</v>
      </c>
      <c r="B2" s="42">
        <v>0.05</v>
      </c>
      <c r="C2" s="42">
        <v>0.01</v>
      </c>
      <c r="E2" s="36"/>
      <c r="F2" s="36"/>
    </row>
    <row r="3" spans="1:6" x14ac:dyDescent="0.3">
      <c r="A3" s="19">
        <v>1</v>
      </c>
      <c r="B3" s="19">
        <v>1</v>
      </c>
      <c r="C3" s="19">
        <v>1</v>
      </c>
    </row>
    <row r="4" spans="1:6" x14ac:dyDescent="0.3">
      <c r="A4" s="19">
        <v>1.2</v>
      </c>
      <c r="B4" s="19">
        <v>1.1000000000000001</v>
      </c>
      <c r="C4" s="19">
        <v>1.02</v>
      </c>
    </row>
    <row r="5" spans="1:6" x14ac:dyDescent="0.3">
      <c r="A5" s="19">
        <v>1.5</v>
      </c>
      <c r="B5" s="19">
        <v>1.2</v>
      </c>
      <c r="C5" s="19">
        <v>1.05</v>
      </c>
    </row>
    <row r="6" spans="1:6" x14ac:dyDescent="0.3">
      <c r="A6" s="19">
        <v>1.8</v>
      </c>
      <c r="B6" s="19">
        <v>1.3</v>
      </c>
      <c r="C6" s="19">
        <v>1.07</v>
      </c>
    </row>
    <row r="7" spans="1:6" x14ac:dyDescent="0.3">
      <c r="A7" s="19">
        <v>2.2000000000000002</v>
      </c>
      <c r="B7" s="19">
        <v>1.5</v>
      </c>
      <c r="C7" s="19">
        <v>1.1000000000000001</v>
      </c>
    </row>
    <row r="8" spans="1:6" x14ac:dyDescent="0.3">
      <c r="A8" s="19">
        <v>2.7</v>
      </c>
      <c r="B8" s="19">
        <v>1.6</v>
      </c>
      <c r="C8" s="19">
        <v>1.1299999999999999</v>
      </c>
    </row>
    <row r="9" spans="1:6" x14ac:dyDescent="0.3">
      <c r="A9" s="19">
        <v>3.3</v>
      </c>
      <c r="B9" s="19">
        <v>1.8</v>
      </c>
      <c r="C9" s="19">
        <v>1.1499999999999999</v>
      </c>
    </row>
    <row r="10" spans="1:6" x14ac:dyDescent="0.3">
      <c r="A10" s="19">
        <v>3.9</v>
      </c>
      <c r="B10" s="19">
        <v>2</v>
      </c>
      <c r="C10" s="19">
        <v>1.18</v>
      </c>
    </row>
    <row r="11" spans="1:6" x14ac:dyDescent="0.3">
      <c r="A11" s="19">
        <v>4.7</v>
      </c>
      <c r="B11" s="19">
        <v>2.2000000000000002</v>
      </c>
      <c r="C11" s="19">
        <v>1.21</v>
      </c>
    </row>
    <row r="12" spans="1:6" x14ac:dyDescent="0.3">
      <c r="A12" s="19">
        <v>5.6</v>
      </c>
      <c r="B12" s="19">
        <v>2.4</v>
      </c>
      <c r="C12" s="19">
        <v>1.24</v>
      </c>
    </row>
    <row r="13" spans="1:6" x14ac:dyDescent="0.3">
      <c r="A13" s="19">
        <v>6.8</v>
      </c>
      <c r="B13" s="19">
        <v>2.7</v>
      </c>
      <c r="C13" s="19">
        <v>1.27</v>
      </c>
    </row>
    <row r="14" spans="1:6" x14ac:dyDescent="0.3">
      <c r="A14" s="19">
        <v>8.1999999999999993</v>
      </c>
      <c r="B14" s="19">
        <v>3</v>
      </c>
      <c r="C14" s="19">
        <v>1.3</v>
      </c>
    </row>
    <row r="15" spans="1:6" x14ac:dyDescent="0.3">
      <c r="A15" s="19">
        <f>A3*10</f>
        <v>10</v>
      </c>
      <c r="B15" s="19">
        <v>3.3</v>
      </c>
      <c r="C15" s="19">
        <v>1.33</v>
      </c>
    </row>
    <row r="16" spans="1:6" x14ac:dyDescent="0.3">
      <c r="A16" s="19">
        <f t="shared" ref="A16:A79" si="0">A4*10</f>
        <v>12</v>
      </c>
      <c r="B16" s="19">
        <v>3.6</v>
      </c>
      <c r="C16" s="19">
        <v>1.37</v>
      </c>
    </row>
    <row r="17" spans="1:3" x14ac:dyDescent="0.3">
      <c r="A17" s="19">
        <f t="shared" si="0"/>
        <v>15</v>
      </c>
      <c r="B17" s="19">
        <v>3.9</v>
      </c>
      <c r="C17" s="19">
        <v>1.4</v>
      </c>
    </row>
    <row r="18" spans="1:3" x14ac:dyDescent="0.3">
      <c r="A18" s="19">
        <f t="shared" si="0"/>
        <v>18</v>
      </c>
      <c r="B18" s="19">
        <v>4.3</v>
      </c>
      <c r="C18" s="19">
        <v>1.43</v>
      </c>
    </row>
    <row r="19" spans="1:3" x14ac:dyDescent="0.3">
      <c r="A19" s="19">
        <f t="shared" si="0"/>
        <v>22</v>
      </c>
      <c r="B19" s="19">
        <v>4.7</v>
      </c>
      <c r="C19" s="19">
        <v>1.47</v>
      </c>
    </row>
    <row r="20" spans="1:3" x14ac:dyDescent="0.3">
      <c r="A20" s="19">
        <f t="shared" si="0"/>
        <v>27</v>
      </c>
      <c r="B20" s="19">
        <v>5.0999999999999996</v>
      </c>
      <c r="C20" s="19">
        <v>1.5</v>
      </c>
    </row>
    <row r="21" spans="1:3" x14ac:dyDescent="0.3">
      <c r="A21" s="19">
        <f t="shared" si="0"/>
        <v>33</v>
      </c>
      <c r="B21" s="19">
        <v>5.6</v>
      </c>
      <c r="C21" s="19">
        <v>1.54</v>
      </c>
    </row>
    <row r="22" spans="1:3" x14ac:dyDescent="0.3">
      <c r="A22" s="19">
        <f t="shared" si="0"/>
        <v>39</v>
      </c>
      <c r="B22" s="19">
        <v>6.2</v>
      </c>
      <c r="C22" s="19">
        <v>1.58</v>
      </c>
    </row>
    <row r="23" spans="1:3" x14ac:dyDescent="0.3">
      <c r="A23" s="19">
        <f t="shared" si="0"/>
        <v>47</v>
      </c>
      <c r="B23" s="19">
        <v>6.8</v>
      </c>
      <c r="C23" s="19">
        <v>1.62</v>
      </c>
    </row>
    <row r="24" spans="1:3" x14ac:dyDescent="0.3">
      <c r="A24" s="19">
        <f t="shared" si="0"/>
        <v>56</v>
      </c>
      <c r="B24" s="19">
        <v>7.5</v>
      </c>
      <c r="C24" s="19">
        <v>1.65</v>
      </c>
    </row>
    <row r="25" spans="1:3" x14ac:dyDescent="0.3">
      <c r="A25" s="19">
        <f t="shared" si="0"/>
        <v>68</v>
      </c>
      <c r="B25" s="19">
        <v>8.1999999999999993</v>
      </c>
      <c r="C25" s="19">
        <v>1.69</v>
      </c>
    </row>
    <row r="26" spans="1:3" x14ac:dyDescent="0.3">
      <c r="A26" s="19">
        <f t="shared" si="0"/>
        <v>82</v>
      </c>
      <c r="B26" s="19">
        <v>9.1</v>
      </c>
      <c r="C26" s="19">
        <v>1.74</v>
      </c>
    </row>
    <row r="27" spans="1:3" x14ac:dyDescent="0.3">
      <c r="A27" s="19">
        <f t="shared" si="0"/>
        <v>100</v>
      </c>
      <c r="B27" s="19">
        <f>B3*10</f>
        <v>10</v>
      </c>
      <c r="C27" s="19">
        <v>1.78</v>
      </c>
    </row>
    <row r="28" spans="1:3" x14ac:dyDescent="0.3">
      <c r="A28" s="19">
        <f t="shared" si="0"/>
        <v>120</v>
      </c>
      <c r="B28" s="19">
        <f t="shared" ref="B28:B91" si="1">B4*10</f>
        <v>11</v>
      </c>
      <c r="C28" s="19">
        <v>1.82</v>
      </c>
    </row>
    <row r="29" spans="1:3" x14ac:dyDescent="0.3">
      <c r="A29" s="19">
        <f t="shared" si="0"/>
        <v>150</v>
      </c>
      <c r="B29" s="19">
        <f t="shared" si="1"/>
        <v>12</v>
      </c>
      <c r="C29" s="19">
        <v>1.87</v>
      </c>
    </row>
    <row r="30" spans="1:3" x14ac:dyDescent="0.3">
      <c r="A30" s="19">
        <f t="shared" si="0"/>
        <v>180</v>
      </c>
      <c r="B30" s="19">
        <f t="shared" si="1"/>
        <v>13</v>
      </c>
      <c r="C30" s="19">
        <v>1.91</v>
      </c>
    </row>
    <row r="31" spans="1:3" x14ac:dyDescent="0.3">
      <c r="A31" s="19">
        <f t="shared" si="0"/>
        <v>220</v>
      </c>
      <c r="B31" s="19">
        <f t="shared" si="1"/>
        <v>15</v>
      </c>
      <c r="C31" s="19">
        <v>1.96</v>
      </c>
    </row>
    <row r="32" spans="1:3" x14ac:dyDescent="0.3">
      <c r="A32" s="19">
        <f t="shared" si="0"/>
        <v>270</v>
      </c>
      <c r="B32" s="19">
        <f t="shared" si="1"/>
        <v>16</v>
      </c>
      <c r="C32" s="19">
        <v>2</v>
      </c>
    </row>
    <row r="33" spans="1:3" x14ac:dyDescent="0.3">
      <c r="A33" s="19">
        <f t="shared" si="0"/>
        <v>330</v>
      </c>
      <c r="B33" s="19">
        <f t="shared" si="1"/>
        <v>18</v>
      </c>
      <c r="C33" s="19">
        <v>2.0499999999999998</v>
      </c>
    </row>
    <row r="34" spans="1:3" x14ac:dyDescent="0.3">
      <c r="A34" s="19">
        <f t="shared" si="0"/>
        <v>390</v>
      </c>
      <c r="B34" s="19">
        <f t="shared" si="1"/>
        <v>20</v>
      </c>
      <c r="C34" s="19">
        <v>2.1</v>
      </c>
    </row>
    <row r="35" spans="1:3" x14ac:dyDescent="0.3">
      <c r="A35" s="19">
        <f t="shared" si="0"/>
        <v>470</v>
      </c>
      <c r="B35" s="19">
        <f t="shared" si="1"/>
        <v>22</v>
      </c>
      <c r="C35" s="19">
        <v>2.15</v>
      </c>
    </row>
    <row r="36" spans="1:3" x14ac:dyDescent="0.3">
      <c r="A36" s="19">
        <f t="shared" si="0"/>
        <v>560</v>
      </c>
      <c r="B36" s="19">
        <f t="shared" si="1"/>
        <v>24</v>
      </c>
      <c r="C36" s="19">
        <v>2.21</v>
      </c>
    </row>
    <row r="37" spans="1:3" x14ac:dyDescent="0.3">
      <c r="A37" s="19">
        <f t="shared" si="0"/>
        <v>680</v>
      </c>
      <c r="B37" s="19">
        <f t="shared" si="1"/>
        <v>27</v>
      </c>
      <c r="C37" s="19">
        <v>2.2599999999999998</v>
      </c>
    </row>
    <row r="38" spans="1:3" x14ac:dyDescent="0.3">
      <c r="A38" s="19">
        <f t="shared" si="0"/>
        <v>820</v>
      </c>
      <c r="B38" s="19">
        <f t="shared" si="1"/>
        <v>30</v>
      </c>
      <c r="C38" s="19">
        <v>2.3199999999999998</v>
      </c>
    </row>
    <row r="39" spans="1:3" x14ac:dyDescent="0.3">
      <c r="A39" s="19">
        <f t="shared" si="0"/>
        <v>1000</v>
      </c>
      <c r="B39" s="19">
        <f t="shared" si="1"/>
        <v>33</v>
      </c>
      <c r="C39" s="19">
        <v>2.37</v>
      </c>
    </row>
    <row r="40" spans="1:3" x14ac:dyDescent="0.3">
      <c r="A40" s="19">
        <f t="shared" si="0"/>
        <v>1200</v>
      </c>
      <c r="B40" s="19">
        <f t="shared" si="1"/>
        <v>36</v>
      </c>
      <c r="C40" s="19">
        <v>2.4300000000000002</v>
      </c>
    </row>
    <row r="41" spans="1:3" x14ac:dyDescent="0.3">
      <c r="A41" s="19">
        <f t="shared" si="0"/>
        <v>1500</v>
      </c>
      <c r="B41" s="19">
        <f t="shared" si="1"/>
        <v>39</v>
      </c>
      <c r="C41" s="19">
        <v>2.4900000000000002</v>
      </c>
    </row>
    <row r="42" spans="1:3" x14ac:dyDescent="0.3">
      <c r="A42" s="19">
        <f t="shared" si="0"/>
        <v>1800</v>
      </c>
      <c r="B42" s="19">
        <f t="shared" si="1"/>
        <v>43</v>
      </c>
      <c r="C42" s="19">
        <v>2.5499999999999998</v>
      </c>
    </row>
    <row r="43" spans="1:3" x14ac:dyDescent="0.3">
      <c r="A43" s="19">
        <f t="shared" si="0"/>
        <v>2200</v>
      </c>
      <c r="B43" s="19">
        <f t="shared" si="1"/>
        <v>47</v>
      </c>
      <c r="C43" s="19">
        <v>2.61</v>
      </c>
    </row>
    <row r="44" spans="1:3" x14ac:dyDescent="0.3">
      <c r="A44" s="19">
        <f t="shared" si="0"/>
        <v>2700</v>
      </c>
      <c r="B44" s="19">
        <f t="shared" si="1"/>
        <v>51</v>
      </c>
      <c r="C44" s="19">
        <v>2.67</v>
      </c>
    </row>
    <row r="45" spans="1:3" x14ac:dyDescent="0.3">
      <c r="A45" s="19">
        <f t="shared" si="0"/>
        <v>3300</v>
      </c>
      <c r="B45" s="19">
        <f t="shared" si="1"/>
        <v>56</v>
      </c>
      <c r="C45" s="19">
        <v>2.74</v>
      </c>
    </row>
    <row r="46" spans="1:3" x14ac:dyDescent="0.3">
      <c r="A46" s="19">
        <f t="shared" si="0"/>
        <v>3900</v>
      </c>
      <c r="B46" s="19">
        <f t="shared" si="1"/>
        <v>62</v>
      </c>
      <c r="C46" s="19">
        <v>2.8</v>
      </c>
    </row>
    <row r="47" spans="1:3" x14ac:dyDescent="0.3">
      <c r="A47" s="19">
        <f t="shared" si="0"/>
        <v>4700</v>
      </c>
      <c r="B47" s="19">
        <f t="shared" si="1"/>
        <v>68</v>
      </c>
      <c r="C47" s="19">
        <v>2.87</v>
      </c>
    </row>
    <row r="48" spans="1:3" x14ac:dyDescent="0.3">
      <c r="A48" s="19">
        <f t="shared" si="0"/>
        <v>5600</v>
      </c>
      <c r="B48" s="19">
        <f t="shared" si="1"/>
        <v>75</v>
      </c>
      <c r="C48" s="19">
        <v>2.94</v>
      </c>
    </row>
    <row r="49" spans="1:3" x14ac:dyDescent="0.3">
      <c r="A49" s="19">
        <f t="shared" si="0"/>
        <v>6800</v>
      </c>
      <c r="B49" s="19">
        <f t="shared" si="1"/>
        <v>82</v>
      </c>
      <c r="C49" s="19">
        <v>3.01</v>
      </c>
    </row>
    <row r="50" spans="1:3" x14ac:dyDescent="0.3">
      <c r="A50" s="19">
        <f t="shared" si="0"/>
        <v>8200</v>
      </c>
      <c r="B50" s="19">
        <f t="shared" si="1"/>
        <v>91</v>
      </c>
      <c r="C50" s="19">
        <v>3.09</v>
      </c>
    </row>
    <row r="51" spans="1:3" x14ac:dyDescent="0.3">
      <c r="A51" s="19">
        <f t="shared" si="0"/>
        <v>10000</v>
      </c>
      <c r="B51" s="19">
        <f t="shared" si="1"/>
        <v>100</v>
      </c>
      <c r="C51" s="19">
        <v>3.16</v>
      </c>
    </row>
    <row r="52" spans="1:3" x14ac:dyDescent="0.3">
      <c r="A52" s="19">
        <f t="shared" si="0"/>
        <v>12000</v>
      </c>
      <c r="B52" s="19">
        <f t="shared" si="1"/>
        <v>110</v>
      </c>
      <c r="C52" s="19">
        <v>3.24</v>
      </c>
    </row>
    <row r="53" spans="1:3" x14ac:dyDescent="0.3">
      <c r="A53" s="19">
        <f t="shared" si="0"/>
        <v>15000</v>
      </c>
      <c r="B53" s="19">
        <f t="shared" si="1"/>
        <v>120</v>
      </c>
      <c r="C53" s="19">
        <v>3.32</v>
      </c>
    </row>
    <row r="54" spans="1:3" x14ac:dyDescent="0.3">
      <c r="A54" s="19">
        <f t="shared" si="0"/>
        <v>18000</v>
      </c>
      <c r="B54" s="19">
        <f t="shared" si="1"/>
        <v>130</v>
      </c>
      <c r="C54" s="19">
        <v>3.4</v>
      </c>
    </row>
    <row r="55" spans="1:3" x14ac:dyDescent="0.3">
      <c r="A55" s="19">
        <f t="shared" si="0"/>
        <v>22000</v>
      </c>
      <c r="B55" s="19">
        <f t="shared" si="1"/>
        <v>150</v>
      </c>
      <c r="C55" s="19">
        <v>3.48</v>
      </c>
    </row>
    <row r="56" spans="1:3" x14ac:dyDescent="0.3">
      <c r="A56" s="19">
        <f t="shared" si="0"/>
        <v>27000</v>
      </c>
      <c r="B56" s="19">
        <f t="shared" si="1"/>
        <v>160</v>
      </c>
      <c r="C56" s="19">
        <v>3.57</v>
      </c>
    </row>
    <row r="57" spans="1:3" x14ac:dyDescent="0.3">
      <c r="A57" s="19">
        <f t="shared" si="0"/>
        <v>33000</v>
      </c>
      <c r="B57" s="19">
        <f t="shared" si="1"/>
        <v>180</v>
      </c>
      <c r="C57" s="19">
        <v>3.65</v>
      </c>
    </row>
    <row r="58" spans="1:3" x14ac:dyDescent="0.3">
      <c r="A58" s="19">
        <f t="shared" si="0"/>
        <v>39000</v>
      </c>
      <c r="B58" s="19">
        <f t="shared" si="1"/>
        <v>200</v>
      </c>
      <c r="C58" s="19">
        <v>3.74</v>
      </c>
    </row>
    <row r="59" spans="1:3" x14ac:dyDescent="0.3">
      <c r="A59" s="19">
        <f t="shared" si="0"/>
        <v>47000</v>
      </c>
      <c r="B59" s="19">
        <f t="shared" si="1"/>
        <v>220</v>
      </c>
      <c r="C59" s="19">
        <v>3.83</v>
      </c>
    </row>
    <row r="60" spans="1:3" x14ac:dyDescent="0.3">
      <c r="A60" s="19">
        <f t="shared" si="0"/>
        <v>56000</v>
      </c>
      <c r="B60" s="19">
        <f t="shared" si="1"/>
        <v>240</v>
      </c>
      <c r="C60" s="19">
        <v>3.92</v>
      </c>
    </row>
    <row r="61" spans="1:3" x14ac:dyDescent="0.3">
      <c r="A61" s="19">
        <f t="shared" si="0"/>
        <v>68000</v>
      </c>
      <c r="B61" s="19">
        <f t="shared" si="1"/>
        <v>270</v>
      </c>
      <c r="C61" s="19">
        <v>4.0199999999999996</v>
      </c>
    </row>
    <row r="62" spans="1:3" x14ac:dyDescent="0.3">
      <c r="A62" s="19">
        <f t="shared" si="0"/>
        <v>82000</v>
      </c>
      <c r="B62" s="19">
        <f t="shared" si="1"/>
        <v>300</v>
      </c>
      <c r="C62" s="19">
        <v>4.12</v>
      </c>
    </row>
    <row r="63" spans="1:3" x14ac:dyDescent="0.3">
      <c r="A63" s="19">
        <f t="shared" si="0"/>
        <v>100000</v>
      </c>
      <c r="B63" s="19">
        <f t="shared" si="1"/>
        <v>330</v>
      </c>
      <c r="C63" s="19">
        <v>4.22</v>
      </c>
    </row>
    <row r="64" spans="1:3" x14ac:dyDescent="0.3">
      <c r="A64" s="19">
        <f t="shared" si="0"/>
        <v>120000</v>
      </c>
      <c r="B64" s="19">
        <f t="shared" si="1"/>
        <v>360</v>
      </c>
      <c r="C64" s="19">
        <v>4.32</v>
      </c>
    </row>
    <row r="65" spans="1:3" x14ac:dyDescent="0.3">
      <c r="A65" s="19">
        <f t="shared" si="0"/>
        <v>150000</v>
      </c>
      <c r="B65" s="19">
        <f t="shared" si="1"/>
        <v>390</v>
      </c>
      <c r="C65" s="19">
        <v>4.42</v>
      </c>
    </row>
    <row r="66" spans="1:3" x14ac:dyDescent="0.3">
      <c r="A66" s="19">
        <f t="shared" si="0"/>
        <v>180000</v>
      </c>
      <c r="B66" s="19">
        <f t="shared" si="1"/>
        <v>430</v>
      </c>
      <c r="C66" s="19">
        <v>4.53</v>
      </c>
    </row>
    <row r="67" spans="1:3" x14ac:dyDescent="0.3">
      <c r="A67" s="19">
        <f t="shared" si="0"/>
        <v>220000</v>
      </c>
      <c r="B67" s="19">
        <f t="shared" si="1"/>
        <v>470</v>
      </c>
      <c r="C67" s="19">
        <v>4.6399999999999997</v>
      </c>
    </row>
    <row r="68" spans="1:3" x14ac:dyDescent="0.3">
      <c r="A68" s="19">
        <f t="shared" si="0"/>
        <v>270000</v>
      </c>
      <c r="B68" s="19">
        <f t="shared" si="1"/>
        <v>510</v>
      </c>
      <c r="C68" s="19">
        <v>4.75</v>
      </c>
    </row>
    <row r="69" spans="1:3" x14ac:dyDescent="0.3">
      <c r="A69" s="19">
        <f t="shared" si="0"/>
        <v>330000</v>
      </c>
      <c r="B69" s="19">
        <f t="shared" si="1"/>
        <v>560</v>
      </c>
      <c r="C69" s="19">
        <v>4.87</v>
      </c>
    </row>
    <row r="70" spans="1:3" x14ac:dyDescent="0.3">
      <c r="A70" s="19">
        <f t="shared" si="0"/>
        <v>390000</v>
      </c>
      <c r="B70" s="19">
        <f t="shared" si="1"/>
        <v>620</v>
      </c>
      <c r="C70" s="19">
        <v>4.99</v>
      </c>
    </row>
    <row r="71" spans="1:3" x14ac:dyDescent="0.3">
      <c r="A71" s="19">
        <f t="shared" si="0"/>
        <v>470000</v>
      </c>
      <c r="B71" s="19">
        <f t="shared" si="1"/>
        <v>680</v>
      </c>
      <c r="C71" s="19">
        <v>5.1100000000000003</v>
      </c>
    </row>
    <row r="72" spans="1:3" x14ac:dyDescent="0.3">
      <c r="A72" s="19">
        <f t="shared" si="0"/>
        <v>560000</v>
      </c>
      <c r="B72" s="19">
        <f t="shared" si="1"/>
        <v>750</v>
      </c>
      <c r="C72" s="19">
        <v>5.23</v>
      </c>
    </row>
    <row r="73" spans="1:3" x14ac:dyDescent="0.3">
      <c r="A73" s="19">
        <f t="shared" si="0"/>
        <v>680000</v>
      </c>
      <c r="B73" s="19">
        <f t="shared" si="1"/>
        <v>820</v>
      </c>
      <c r="C73" s="19">
        <v>5.36</v>
      </c>
    </row>
    <row r="74" spans="1:3" x14ac:dyDescent="0.3">
      <c r="A74" s="19">
        <f t="shared" si="0"/>
        <v>820000</v>
      </c>
      <c r="B74" s="19">
        <f t="shared" si="1"/>
        <v>910</v>
      </c>
      <c r="C74" s="19">
        <v>5.49</v>
      </c>
    </row>
    <row r="75" spans="1:3" x14ac:dyDescent="0.3">
      <c r="A75" s="19">
        <f t="shared" si="0"/>
        <v>1000000</v>
      </c>
      <c r="B75" s="19">
        <f t="shared" si="1"/>
        <v>1000</v>
      </c>
      <c r="C75" s="19">
        <v>5.62</v>
      </c>
    </row>
    <row r="76" spans="1:3" x14ac:dyDescent="0.3">
      <c r="A76" s="19"/>
      <c r="B76" s="19">
        <f t="shared" si="1"/>
        <v>1100</v>
      </c>
      <c r="C76" s="19">
        <v>5.76</v>
      </c>
    </row>
    <row r="77" spans="1:3" x14ac:dyDescent="0.3">
      <c r="A77" s="19"/>
      <c r="B77" s="19">
        <f t="shared" si="1"/>
        <v>1200</v>
      </c>
      <c r="C77" s="19">
        <v>5.9</v>
      </c>
    </row>
    <row r="78" spans="1:3" x14ac:dyDescent="0.3">
      <c r="A78" s="19"/>
      <c r="B78" s="19">
        <f t="shared" si="1"/>
        <v>1300</v>
      </c>
      <c r="C78" s="19">
        <v>6.04</v>
      </c>
    </row>
    <row r="79" spans="1:3" x14ac:dyDescent="0.3">
      <c r="A79" s="19"/>
      <c r="B79" s="19">
        <f t="shared" si="1"/>
        <v>1500</v>
      </c>
      <c r="C79" s="19">
        <v>6.19</v>
      </c>
    </row>
    <row r="80" spans="1:3" x14ac:dyDescent="0.3">
      <c r="A80" s="19"/>
      <c r="B80" s="19">
        <f t="shared" si="1"/>
        <v>1600</v>
      </c>
      <c r="C80" s="19">
        <v>6.34</v>
      </c>
    </row>
    <row r="81" spans="1:3" x14ac:dyDescent="0.3">
      <c r="A81" s="19"/>
      <c r="B81" s="19">
        <f t="shared" si="1"/>
        <v>1800</v>
      </c>
      <c r="C81" s="19">
        <v>6.49</v>
      </c>
    </row>
    <row r="82" spans="1:3" x14ac:dyDescent="0.3">
      <c r="A82" s="19"/>
      <c r="B82" s="19">
        <f t="shared" si="1"/>
        <v>2000</v>
      </c>
      <c r="C82" s="19">
        <v>6.65</v>
      </c>
    </row>
    <row r="83" spans="1:3" x14ac:dyDescent="0.3">
      <c r="A83" s="19"/>
      <c r="B83" s="19">
        <f t="shared" si="1"/>
        <v>2200</v>
      </c>
      <c r="C83" s="19">
        <v>6.81</v>
      </c>
    </row>
    <row r="84" spans="1:3" x14ac:dyDescent="0.3">
      <c r="A84" s="19"/>
      <c r="B84" s="19">
        <f t="shared" si="1"/>
        <v>2400</v>
      </c>
      <c r="C84" s="19">
        <v>6.98</v>
      </c>
    </row>
    <row r="85" spans="1:3" x14ac:dyDescent="0.3">
      <c r="A85" s="19"/>
      <c r="B85" s="19">
        <f t="shared" si="1"/>
        <v>2700</v>
      </c>
      <c r="C85" s="19">
        <v>7.15</v>
      </c>
    </row>
    <row r="86" spans="1:3" x14ac:dyDescent="0.3">
      <c r="A86" s="19"/>
      <c r="B86" s="19">
        <f t="shared" si="1"/>
        <v>3000</v>
      </c>
      <c r="C86" s="19">
        <v>7.32</v>
      </c>
    </row>
    <row r="87" spans="1:3" x14ac:dyDescent="0.3">
      <c r="A87" s="19"/>
      <c r="B87" s="19">
        <f t="shared" si="1"/>
        <v>3300</v>
      </c>
      <c r="C87" s="19">
        <v>7.5</v>
      </c>
    </row>
    <row r="88" spans="1:3" x14ac:dyDescent="0.3">
      <c r="A88" s="19"/>
      <c r="B88" s="19">
        <f t="shared" si="1"/>
        <v>3600</v>
      </c>
      <c r="C88" s="19">
        <v>7.68</v>
      </c>
    </row>
    <row r="89" spans="1:3" x14ac:dyDescent="0.3">
      <c r="A89" s="19"/>
      <c r="B89" s="19">
        <f t="shared" si="1"/>
        <v>3900</v>
      </c>
      <c r="C89" s="19">
        <v>7.87</v>
      </c>
    </row>
    <row r="90" spans="1:3" x14ac:dyDescent="0.3">
      <c r="A90" s="19"/>
      <c r="B90" s="19">
        <f t="shared" si="1"/>
        <v>4300</v>
      </c>
      <c r="C90" s="19">
        <v>8.06</v>
      </c>
    </row>
    <row r="91" spans="1:3" x14ac:dyDescent="0.3">
      <c r="A91" s="19"/>
      <c r="B91" s="19">
        <f t="shared" si="1"/>
        <v>4700</v>
      </c>
      <c r="C91" s="19">
        <v>8.25</v>
      </c>
    </row>
    <row r="92" spans="1:3" x14ac:dyDescent="0.3">
      <c r="A92" s="19"/>
      <c r="B92" s="19">
        <f t="shared" ref="B92:B123" si="2">B68*10</f>
        <v>5100</v>
      </c>
      <c r="C92" s="19">
        <v>8.4499999999999993</v>
      </c>
    </row>
    <row r="93" spans="1:3" x14ac:dyDescent="0.3">
      <c r="A93" s="19"/>
      <c r="B93" s="19">
        <f t="shared" si="2"/>
        <v>5600</v>
      </c>
      <c r="C93" s="19">
        <v>8.66</v>
      </c>
    </row>
    <row r="94" spans="1:3" x14ac:dyDescent="0.3">
      <c r="A94" s="19"/>
      <c r="B94" s="19">
        <f t="shared" si="2"/>
        <v>6200</v>
      </c>
      <c r="C94" s="19">
        <v>8.8699999999999992</v>
      </c>
    </row>
    <row r="95" spans="1:3" x14ac:dyDescent="0.3">
      <c r="A95" s="19"/>
      <c r="B95" s="19">
        <f t="shared" si="2"/>
        <v>6800</v>
      </c>
      <c r="C95" s="19">
        <v>9.09</v>
      </c>
    </row>
    <row r="96" spans="1:3" x14ac:dyDescent="0.3">
      <c r="A96" s="19"/>
      <c r="B96" s="19">
        <f t="shared" si="2"/>
        <v>7500</v>
      </c>
      <c r="C96" s="19">
        <v>9.31</v>
      </c>
    </row>
    <row r="97" spans="1:3" x14ac:dyDescent="0.3">
      <c r="A97" s="19"/>
      <c r="B97" s="19">
        <f t="shared" si="2"/>
        <v>8200</v>
      </c>
      <c r="C97" s="19">
        <v>9.5299999999999994</v>
      </c>
    </row>
    <row r="98" spans="1:3" x14ac:dyDescent="0.3">
      <c r="A98" s="19"/>
      <c r="B98" s="19">
        <f t="shared" si="2"/>
        <v>9100</v>
      </c>
      <c r="C98" s="19">
        <v>9.76</v>
      </c>
    </row>
    <row r="99" spans="1:3" x14ac:dyDescent="0.3">
      <c r="A99" s="19"/>
      <c r="B99" s="19">
        <f t="shared" si="2"/>
        <v>10000</v>
      </c>
      <c r="C99" s="19">
        <f>C3*10</f>
        <v>10</v>
      </c>
    </row>
    <row r="100" spans="1:3" x14ac:dyDescent="0.3">
      <c r="A100" s="19"/>
      <c r="B100" s="19">
        <f t="shared" si="2"/>
        <v>11000</v>
      </c>
      <c r="C100" s="19">
        <f t="shared" ref="C100:C163" si="3">C4*10</f>
        <v>10.199999999999999</v>
      </c>
    </row>
    <row r="101" spans="1:3" x14ac:dyDescent="0.3">
      <c r="A101" s="19"/>
      <c r="B101" s="19">
        <f t="shared" si="2"/>
        <v>12000</v>
      </c>
      <c r="C101" s="19">
        <f t="shared" si="3"/>
        <v>10.5</v>
      </c>
    </row>
    <row r="102" spans="1:3" x14ac:dyDescent="0.3">
      <c r="A102" s="19"/>
      <c r="B102" s="19">
        <f t="shared" si="2"/>
        <v>13000</v>
      </c>
      <c r="C102" s="19">
        <f t="shared" si="3"/>
        <v>10.700000000000001</v>
      </c>
    </row>
    <row r="103" spans="1:3" x14ac:dyDescent="0.3">
      <c r="A103" s="19"/>
      <c r="B103" s="19">
        <f t="shared" si="2"/>
        <v>15000</v>
      </c>
      <c r="C103" s="19">
        <f t="shared" si="3"/>
        <v>11</v>
      </c>
    </row>
    <row r="104" spans="1:3" x14ac:dyDescent="0.3">
      <c r="A104" s="19"/>
      <c r="B104" s="19">
        <f t="shared" si="2"/>
        <v>16000</v>
      </c>
      <c r="C104" s="19">
        <f t="shared" si="3"/>
        <v>11.299999999999999</v>
      </c>
    </row>
    <row r="105" spans="1:3" x14ac:dyDescent="0.3">
      <c r="A105" s="19"/>
      <c r="B105" s="19">
        <f t="shared" si="2"/>
        <v>18000</v>
      </c>
      <c r="C105" s="19">
        <f t="shared" si="3"/>
        <v>11.5</v>
      </c>
    </row>
    <row r="106" spans="1:3" x14ac:dyDescent="0.3">
      <c r="A106" s="19"/>
      <c r="B106" s="19">
        <f t="shared" si="2"/>
        <v>20000</v>
      </c>
      <c r="C106" s="19">
        <f t="shared" si="3"/>
        <v>11.799999999999999</v>
      </c>
    </row>
    <row r="107" spans="1:3" x14ac:dyDescent="0.3">
      <c r="A107" s="19"/>
      <c r="B107" s="19">
        <f t="shared" si="2"/>
        <v>22000</v>
      </c>
      <c r="C107" s="19">
        <f t="shared" si="3"/>
        <v>12.1</v>
      </c>
    </row>
    <row r="108" spans="1:3" x14ac:dyDescent="0.3">
      <c r="A108" s="19"/>
      <c r="B108" s="19">
        <f t="shared" si="2"/>
        <v>24000</v>
      </c>
      <c r="C108" s="19">
        <f t="shared" si="3"/>
        <v>12.4</v>
      </c>
    </row>
    <row r="109" spans="1:3" x14ac:dyDescent="0.3">
      <c r="A109" s="19"/>
      <c r="B109" s="19">
        <f t="shared" si="2"/>
        <v>27000</v>
      </c>
      <c r="C109" s="19">
        <f t="shared" si="3"/>
        <v>12.7</v>
      </c>
    </row>
    <row r="110" spans="1:3" x14ac:dyDescent="0.3">
      <c r="A110" s="19"/>
      <c r="B110" s="19">
        <f t="shared" si="2"/>
        <v>30000</v>
      </c>
      <c r="C110" s="19">
        <f t="shared" si="3"/>
        <v>13</v>
      </c>
    </row>
    <row r="111" spans="1:3" x14ac:dyDescent="0.3">
      <c r="A111" s="19"/>
      <c r="B111" s="19">
        <f t="shared" si="2"/>
        <v>33000</v>
      </c>
      <c r="C111" s="19">
        <f t="shared" si="3"/>
        <v>13.3</v>
      </c>
    </row>
    <row r="112" spans="1:3" x14ac:dyDescent="0.3">
      <c r="A112" s="19"/>
      <c r="B112" s="19">
        <f t="shared" si="2"/>
        <v>36000</v>
      </c>
      <c r="C112" s="19">
        <f t="shared" si="3"/>
        <v>13.700000000000001</v>
      </c>
    </row>
    <row r="113" spans="1:3" x14ac:dyDescent="0.3">
      <c r="A113" s="19"/>
      <c r="B113" s="19">
        <f t="shared" si="2"/>
        <v>39000</v>
      </c>
      <c r="C113" s="19">
        <f t="shared" si="3"/>
        <v>14</v>
      </c>
    </row>
    <row r="114" spans="1:3" x14ac:dyDescent="0.3">
      <c r="A114" s="19"/>
      <c r="B114" s="19">
        <f t="shared" si="2"/>
        <v>43000</v>
      </c>
      <c r="C114" s="19">
        <f t="shared" si="3"/>
        <v>14.299999999999999</v>
      </c>
    </row>
    <row r="115" spans="1:3" x14ac:dyDescent="0.3">
      <c r="A115" s="19"/>
      <c r="B115" s="19">
        <f t="shared" si="2"/>
        <v>47000</v>
      </c>
      <c r="C115" s="19">
        <f t="shared" si="3"/>
        <v>14.7</v>
      </c>
    </row>
    <row r="116" spans="1:3" x14ac:dyDescent="0.3">
      <c r="A116" s="19"/>
      <c r="B116" s="19">
        <f t="shared" si="2"/>
        <v>51000</v>
      </c>
      <c r="C116" s="19">
        <f t="shared" si="3"/>
        <v>15</v>
      </c>
    </row>
    <row r="117" spans="1:3" x14ac:dyDescent="0.3">
      <c r="A117" s="19"/>
      <c r="B117" s="19">
        <f t="shared" si="2"/>
        <v>56000</v>
      </c>
      <c r="C117" s="19">
        <f t="shared" si="3"/>
        <v>15.4</v>
      </c>
    </row>
    <row r="118" spans="1:3" x14ac:dyDescent="0.3">
      <c r="A118" s="19"/>
      <c r="B118" s="19">
        <f t="shared" si="2"/>
        <v>62000</v>
      </c>
      <c r="C118" s="19">
        <f t="shared" si="3"/>
        <v>15.8</v>
      </c>
    </row>
    <row r="119" spans="1:3" x14ac:dyDescent="0.3">
      <c r="A119" s="19"/>
      <c r="B119" s="19">
        <f t="shared" si="2"/>
        <v>68000</v>
      </c>
      <c r="C119" s="19">
        <f t="shared" si="3"/>
        <v>16.200000000000003</v>
      </c>
    </row>
    <row r="120" spans="1:3" x14ac:dyDescent="0.3">
      <c r="A120" s="19"/>
      <c r="B120" s="19">
        <f t="shared" si="2"/>
        <v>75000</v>
      </c>
      <c r="C120" s="19">
        <f t="shared" si="3"/>
        <v>16.5</v>
      </c>
    </row>
    <row r="121" spans="1:3" x14ac:dyDescent="0.3">
      <c r="A121" s="19"/>
      <c r="B121" s="19">
        <f t="shared" si="2"/>
        <v>82000</v>
      </c>
      <c r="C121" s="19">
        <f t="shared" si="3"/>
        <v>16.899999999999999</v>
      </c>
    </row>
    <row r="122" spans="1:3" x14ac:dyDescent="0.3">
      <c r="A122" s="19"/>
      <c r="B122" s="19">
        <f t="shared" si="2"/>
        <v>91000</v>
      </c>
      <c r="C122" s="19">
        <f t="shared" si="3"/>
        <v>17.399999999999999</v>
      </c>
    </row>
    <row r="123" spans="1:3" x14ac:dyDescent="0.3">
      <c r="A123" s="19"/>
      <c r="B123" s="19">
        <f t="shared" si="2"/>
        <v>100000</v>
      </c>
      <c r="C123" s="19">
        <f t="shared" si="3"/>
        <v>17.8</v>
      </c>
    </row>
    <row r="124" spans="1:3" x14ac:dyDescent="0.3">
      <c r="A124" s="19"/>
      <c r="B124" s="19"/>
      <c r="C124" s="19">
        <f t="shared" si="3"/>
        <v>18.2</v>
      </c>
    </row>
    <row r="125" spans="1:3" x14ac:dyDescent="0.3">
      <c r="A125" s="19"/>
      <c r="B125" s="19"/>
      <c r="C125" s="19">
        <f t="shared" si="3"/>
        <v>18.700000000000003</v>
      </c>
    </row>
    <row r="126" spans="1:3" x14ac:dyDescent="0.3">
      <c r="A126" s="19"/>
      <c r="B126" s="19"/>
      <c r="C126" s="19">
        <f t="shared" si="3"/>
        <v>19.099999999999998</v>
      </c>
    </row>
    <row r="127" spans="1:3" x14ac:dyDescent="0.3">
      <c r="A127" s="19"/>
      <c r="B127" s="19"/>
      <c r="C127" s="19">
        <f t="shared" si="3"/>
        <v>19.600000000000001</v>
      </c>
    </row>
    <row r="128" spans="1:3" x14ac:dyDescent="0.3">
      <c r="A128" s="19"/>
      <c r="B128" s="19"/>
      <c r="C128" s="19">
        <f t="shared" si="3"/>
        <v>20</v>
      </c>
    </row>
    <row r="129" spans="1:3" x14ac:dyDescent="0.3">
      <c r="A129" s="19"/>
      <c r="B129" s="19"/>
      <c r="C129" s="19">
        <f t="shared" si="3"/>
        <v>20.5</v>
      </c>
    </row>
    <row r="130" spans="1:3" x14ac:dyDescent="0.3">
      <c r="A130" s="19"/>
      <c r="B130" s="19"/>
      <c r="C130" s="19">
        <f t="shared" si="3"/>
        <v>21</v>
      </c>
    </row>
    <row r="131" spans="1:3" x14ac:dyDescent="0.3">
      <c r="A131" s="19"/>
      <c r="B131" s="19"/>
      <c r="C131" s="19">
        <f t="shared" si="3"/>
        <v>21.5</v>
      </c>
    </row>
    <row r="132" spans="1:3" x14ac:dyDescent="0.3">
      <c r="A132" s="19"/>
      <c r="B132" s="19"/>
      <c r="C132" s="19">
        <f t="shared" si="3"/>
        <v>22.1</v>
      </c>
    </row>
    <row r="133" spans="1:3" x14ac:dyDescent="0.3">
      <c r="A133" s="19"/>
      <c r="B133" s="19"/>
      <c r="C133" s="19">
        <f t="shared" si="3"/>
        <v>22.599999999999998</v>
      </c>
    </row>
    <row r="134" spans="1:3" x14ac:dyDescent="0.3">
      <c r="A134" s="19"/>
      <c r="B134" s="19"/>
      <c r="C134" s="19">
        <f t="shared" si="3"/>
        <v>23.2</v>
      </c>
    </row>
    <row r="135" spans="1:3" x14ac:dyDescent="0.3">
      <c r="A135" s="19"/>
      <c r="B135" s="19"/>
      <c r="C135" s="19">
        <f t="shared" si="3"/>
        <v>23.700000000000003</v>
      </c>
    </row>
    <row r="136" spans="1:3" x14ac:dyDescent="0.3">
      <c r="A136" s="19"/>
      <c r="B136" s="19"/>
      <c r="C136" s="19">
        <f t="shared" si="3"/>
        <v>24.3</v>
      </c>
    </row>
    <row r="137" spans="1:3" x14ac:dyDescent="0.3">
      <c r="A137" s="19"/>
      <c r="B137" s="19"/>
      <c r="C137" s="19">
        <f t="shared" si="3"/>
        <v>24.900000000000002</v>
      </c>
    </row>
    <row r="138" spans="1:3" x14ac:dyDescent="0.3">
      <c r="A138" s="19"/>
      <c r="B138" s="19"/>
      <c r="C138" s="19">
        <f t="shared" si="3"/>
        <v>25.5</v>
      </c>
    </row>
    <row r="139" spans="1:3" x14ac:dyDescent="0.3">
      <c r="A139" s="19"/>
      <c r="B139" s="19"/>
      <c r="C139" s="19">
        <f t="shared" si="3"/>
        <v>26.099999999999998</v>
      </c>
    </row>
    <row r="140" spans="1:3" x14ac:dyDescent="0.3">
      <c r="A140" s="19"/>
      <c r="B140" s="19"/>
      <c r="C140" s="19">
        <f t="shared" si="3"/>
        <v>26.7</v>
      </c>
    </row>
    <row r="141" spans="1:3" x14ac:dyDescent="0.3">
      <c r="A141" s="19"/>
      <c r="B141" s="19"/>
      <c r="C141" s="19">
        <f t="shared" si="3"/>
        <v>27.400000000000002</v>
      </c>
    </row>
    <row r="142" spans="1:3" x14ac:dyDescent="0.3">
      <c r="A142" s="19"/>
      <c r="B142" s="19"/>
      <c r="C142" s="19">
        <f t="shared" si="3"/>
        <v>28</v>
      </c>
    </row>
    <row r="143" spans="1:3" x14ac:dyDescent="0.3">
      <c r="A143" s="19"/>
      <c r="B143" s="19"/>
      <c r="C143" s="19">
        <f t="shared" si="3"/>
        <v>28.700000000000003</v>
      </c>
    </row>
    <row r="144" spans="1:3" x14ac:dyDescent="0.3">
      <c r="A144" s="19"/>
      <c r="B144" s="19"/>
      <c r="C144" s="19">
        <f t="shared" si="3"/>
        <v>29.4</v>
      </c>
    </row>
    <row r="145" spans="1:3" x14ac:dyDescent="0.3">
      <c r="A145" s="19"/>
      <c r="B145" s="19"/>
      <c r="C145" s="19">
        <f t="shared" si="3"/>
        <v>30.099999999999998</v>
      </c>
    </row>
    <row r="146" spans="1:3" x14ac:dyDescent="0.3">
      <c r="A146" s="19"/>
      <c r="B146" s="19"/>
      <c r="C146" s="19">
        <f t="shared" si="3"/>
        <v>30.9</v>
      </c>
    </row>
    <row r="147" spans="1:3" x14ac:dyDescent="0.3">
      <c r="A147" s="19"/>
      <c r="B147" s="19"/>
      <c r="C147" s="19">
        <f t="shared" si="3"/>
        <v>31.6</v>
      </c>
    </row>
    <row r="148" spans="1:3" x14ac:dyDescent="0.3">
      <c r="A148" s="19"/>
      <c r="B148" s="19"/>
      <c r="C148" s="19">
        <f t="shared" si="3"/>
        <v>32.400000000000006</v>
      </c>
    </row>
    <row r="149" spans="1:3" x14ac:dyDescent="0.3">
      <c r="A149" s="19"/>
      <c r="B149" s="19"/>
      <c r="C149" s="19">
        <f t="shared" si="3"/>
        <v>33.199999999999996</v>
      </c>
    </row>
    <row r="150" spans="1:3" x14ac:dyDescent="0.3">
      <c r="A150" s="19"/>
      <c r="B150" s="19"/>
      <c r="C150" s="19">
        <f t="shared" si="3"/>
        <v>34</v>
      </c>
    </row>
    <row r="151" spans="1:3" x14ac:dyDescent="0.3">
      <c r="A151" s="19"/>
      <c r="B151" s="19"/>
      <c r="C151" s="19">
        <f t="shared" si="3"/>
        <v>34.799999999999997</v>
      </c>
    </row>
    <row r="152" spans="1:3" x14ac:dyDescent="0.3">
      <c r="A152" s="19"/>
      <c r="B152" s="19"/>
      <c r="C152" s="19">
        <f t="shared" si="3"/>
        <v>35.699999999999996</v>
      </c>
    </row>
    <row r="153" spans="1:3" x14ac:dyDescent="0.3">
      <c r="A153" s="19"/>
      <c r="B153" s="19"/>
      <c r="C153" s="19">
        <f t="shared" si="3"/>
        <v>36.5</v>
      </c>
    </row>
    <row r="154" spans="1:3" x14ac:dyDescent="0.3">
      <c r="A154" s="19"/>
      <c r="B154" s="19"/>
      <c r="C154" s="19">
        <f t="shared" si="3"/>
        <v>37.400000000000006</v>
      </c>
    </row>
    <row r="155" spans="1:3" x14ac:dyDescent="0.3">
      <c r="A155" s="19"/>
      <c r="B155" s="19"/>
      <c r="C155" s="19">
        <f t="shared" si="3"/>
        <v>38.299999999999997</v>
      </c>
    </row>
    <row r="156" spans="1:3" x14ac:dyDescent="0.3">
      <c r="A156" s="19"/>
      <c r="B156" s="19"/>
      <c r="C156" s="19">
        <f t="shared" si="3"/>
        <v>39.200000000000003</v>
      </c>
    </row>
    <row r="157" spans="1:3" x14ac:dyDescent="0.3">
      <c r="A157" s="19"/>
      <c r="B157" s="19"/>
      <c r="C157" s="19">
        <f t="shared" si="3"/>
        <v>40.199999999999996</v>
      </c>
    </row>
    <row r="158" spans="1:3" x14ac:dyDescent="0.3">
      <c r="A158" s="19"/>
      <c r="B158" s="19"/>
      <c r="C158" s="19">
        <f t="shared" si="3"/>
        <v>41.2</v>
      </c>
    </row>
    <row r="159" spans="1:3" x14ac:dyDescent="0.3">
      <c r="A159" s="19"/>
      <c r="B159" s="19"/>
      <c r="C159" s="19">
        <f t="shared" si="3"/>
        <v>42.199999999999996</v>
      </c>
    </row>
    <row r="160" spans="1:3" x14ac:dyDescent="0.3">
      <c r="A160" s="19"/>
      <c r="B160" s="19"/>
      <c r="C160" s="19">
        <f t="shared" si="3"/>
        <v>43.2</v>
      </c>
    </row>
    <row r="161" spans="1:3" x14ac:dyDescent="0.3">
      <c r="A161" s="19"/>
      <c r="B161" s="19"/>
      <c r="C161" s="19">
        <f t="shared" si="3"/>
        <v>44.2</v>
      </c>
    </row>
    <row r="162" spans="1:3" x14ac:dyDescent="0.3">
      <c r="A162" s="19"/>
      <c r="B162" s="19"/>
      <c r="C162" s="19">
        <f t="shared" si="3"/>
        <v>45.300000000000004</v>
      </c>
    </row>
    <row r="163" spans="1:3" x14ac:dyDescent="0.3">
      <c r="A163" s="19"/>
      <c r="B163" s="19"/>
      <c r="C163" s="19">
        <f t="shared" si="3"/>
        <v>46.4</v>
      </c>
    </row>
    <row r="164" spans="1:3" x14ac:dyDescent="0.3">
      <c r="A164" s="19"/>
      <c r="B164" s="19"/>
      <c r="C164" s="19">
        <f t="shared" ref="C164:C227" si="4">C68*10</f>
        <v>47.5</v>
      </c>
    </row>
    <row r="165" spans="1:3" x14ac:dyDescent="0.3">
      <c r="A165" s="19"/>
      <c r="B165" s="19"/>
      <c r="C165" s="19">
        <f t="shared" si="4"/>
        <v>48.7</v>
      </c>
    </row>
    <row r="166" spans="1:3" x14ac:dyDescent="0.3">
      <c r="A166" s="19"/>
      <c r="B166" s="19"/>
      <c r="C166" s="19">
        <f t="shared" si="4"/>
        <v>49.900000000000006</v>
      </c>
    </row>
    <row r="167" spans="1:3" x14ac:dyDescent="0.3">
      <c r="A167" s="19"/>
      <c r="B167" s="19"/>
      <c r="C167" s="19">
        <f t="shared" si="4"/>
        <v>51.1</v>
      </c>
    </row>
    <row r="168" spans="1:3" x14ac:dyDescent="0.3">
      <c r="A168" s="19"/>
      <c r="B168" s="19"/>
      <c r="C168" s="19">
        <f t="shared" si="4"/>
        <v>52.300000000000004</v>
      </c>
    </row>
    <row r="169" spans="1:3" x14ac:dyDescent="0.3">
      <c r="A169" s="19"/>
      <c r="B169" s="19"/>
      <c r="C169" s="19">
        <f t="shared" si="4"/>
        <v>53.6</v>
      </c>
    </row>
    <row r="170" spans="1:3" x14ac:dyDescent="0.3">
      <c r="A170" s="19"/>
      <c r="B170" s="19"/>
      <c r="C170" s="19">
        <f t="shared" si="4"/>
        <v>54.900000000000006</v>
      </c>
    </row>
    <row r="171" spans="1:3" x14ac:dyDescent="0.3">
      <c r="A171" s="19"/>
      <c r="B171" s="19"/>
      <c r="C171" s="19">
        <f t="shared" si="4"/>
        <v>56.2</v>
      </c>
    </row>
    <row r="172" spans="1:3" x14ac:dyDescent="0.3">
      <c r="A172" s="19"/>
      <c r="B172" s="19"/>
      <c r="C172" s="19">
        <f t="shared" si="4"/>
        <v>57.599999999999994</v>
      </c>
    </row>
    <row r="173" spans="1:3" x14ac:dyDescent="0.3">
      <c r="A173" s="19"/>
      <c r="B173" s="19"/>
      <c r="C173" s="19">
        <f t="shared" si="4"/>
        <v>59</v>
      </c>
    </row>
    <row r="174" spans="1:3" x14ac:dyDescent="0.3">
      <c r="A174" s="19"/>
      <c r="B174" s="19"/>
      <c r="C174" s="19">
        <f t="shared" si="4"/>
        <v>60.4</v>
      </c>
    </row>
    <row r="175" spans="1:3" x14ac:dyDescent="0.3">
      <c r="A175" s="19"/>
      <c r="B175" s="19"/>
      <c r="C175" s="19">
        <f t="shared" si="4"/>
        <v>61.900000000000006</v>
      </c>
    </row>
    <row r="176" spans="1:3" x14ac:dyDescent="0.3">
      <c r="A176" s="19"/>
      <c r="B176" s="19"/>
      <c r="C176" s="19">
        <f t="shared" si="4"/>
        <v>63.4</v>
      </c>
    </row>
    <row r="177" spans="1:3" x14ac:dyDescent="0.3">
      <c r="A177" s="19"/>
      <c r="B177" s="19"/>
      <c r="C177" s="19">
        <f t="shared" si="4"/>
        <v>64.900000000000006</v>
      </c>
    </row>
    <row r="178" spans="1:3" x14ac:dyDescent="0.3">
      <c r="A178" s="19"/>
      <c r="B178" s="19"/>
      <c r="C178" s="19">
        <f t="shared" si="4"/>
        <v>66.5</v>
      </c>
    </row>
    <row r="179" spans="1:3" x14ac:dyDescent="0.3">
      <c r="A179" s="19"/>
      <c r="B179" s="19"/>
      <c r="C179" s="19">
        <f t="shared" si="4"/>
        <v>68.099999999999994</v>
      </c>
    </row>
    <row r="180" spans="1:3" x14ac:dyDescent="0.3">
      <c r="A180" s="19"/>
      <c r="B180" s="19"/>
      <c r="C180" s="19">
        <f t="shared" si="4"/>
        <v>69.800000000000011</v>
      </c>
    </row>
    <row r="181" spans="1:3" x14ac:dyDescent="0.3">
      <c r="A181" s="19"/>
      <c r="B181" s="19"/>
      <c r="C181" s="19">
        <f t="shared" si="4"/>
        <v>71.5</v>
      </c>
    </row>
    <row r="182" spans="1:3" x14ac:dyDescent="0.3">
      <c r="A182" s="19"/>
      <c r="B182" s="19"/>
      <c r="C182" s="19">
        <f t="shared" si="4"/>
        <v>73.2</v>
      </c>
    </row>
    <row r="183" spans="1:3" x14ac:dyDescent="0.3">
      <c r="A183" s="19"/>
      <c r="B183" s="19"/>
      <c r="C183" s="19">
        <f t="shared" si="4"/>
        <v>75</v>
      </c>
    </row>
    <row r="184" spans="1:3" x14ac:dyDescent="0.3">
      <c r="A184" s="19"/>
      <c r="B184" s="19"/>
      <c r="C184" s="19">
        <f t="shared" si="4"/>
        <v>76.8</v>
      </c>
    </row>
    <row r="185" spans="1:3" x14ac:dyDescent="0.3">
      <c r="A185" s="19"/>
      <c r="B185" s="19"/>
      <c r="C185" s="19">
        <f t="shared" si="4"/>
        <v>78.7</v>
      </c>
    </row>
    <row r="186" spans="1:3" x14ac:dyDescent="0.3">
      <c r="A186" s="19"/>
      <c r="B186" s="19"/>
      <c r="C186" s="19">
        <f t="shared" si="4"/>
        <v>80.600000000000009</v>
      </c>
    </row>
    <row r="187" spans="1:3" x14ac:dyDescent="0.3">
      <c r="A187" s="19"/>
      <c r="B187" s="19"/>
      <c r="C187" s="19">
        <f t="shared" si="4"/>
        <v>82.5</v>
      </c>
    </row>
    <row r="188" spans="1:3" x14ac:dyDescent="0.3">
      <c r="A188" s="19"/>
      <c r="B188" s="19"/>
      <c r="C188" s="19">
        <f t="shared" si="4"/>
        <v>84.5</v>
      </c>
    </row>
    <row r="189" spans="1:3" x14ac:dyDescent="0.3">
      <c r="A189" s="19"/>
      <c r="B189" s="19"/>
      <c r="C189" s="19">
        <f t="shared" si="4"/>
        <v>86.6</v>
      </c>
    </row>
    <row r="190" spans="1:3" x14ac:dyDescent="0.3">
      <c r="A190" s="19"/>
      <c r="B190" s="19"/>
      <c r="C190" s="19">
        <f t="shared" si="4"/>
        <v>88.699999999999989</v>
      </c>
    </row>
    <row r="191" spans="1:3" x14ac:dyDescent="0.3">
      <c r="A191" s="19"/>
      <c r="B191" s="19"/>
      <c r="C191" s="19">
        <f t="shared" si="4"/>
        <v>90.9</v>
      </c>
    </row>
    <row r="192" spans="1:3" x14ac:dyDescent="0.3">
      <c r="A192" s="19"/>
      <c r="B192" s="19"/>
      <c r="C192" s="19">
        <f t="shared" si="4"/>
        <v>93.100000000000009</v>
      </c>
    </row>
    <row r="193" spans="1:3" x14ac:dyDescent="0.3">
      <c r="A193" s="19"/>
      <c r="B193" s="19"/>
      <c r="C193" s="19">
        <f t="shared" si="4"/>
        <v>95.3</v>
      </c>
    </row>
    <row r="194" spans="1:3" x14ac:dyDescent="0.3">
      <c r="A194" s="19"/>
      <c r="B194" s="19"/>
      <c r="C194" s="19">
        <f t="shared" si="4"/>
        <v>97.6</v>
      </c>
    </row>
    <row r="195" spans="1:3" x14ac:dyDescent="0.3">
      <c r="A195" s="19"/>
      <c r="B195" s="19"/>
      <c r="C195" s="19">
        <f t="shared" si="4"/>
        <v>100</v>
      </c>
    </row>
    <row r="196" spans="1:3" x14ac:dyDescent="0.3">
      <c r="A196" s="19"/>
      <c r="B196" s="19"/>
      <c r="C196" s="19">
        <f t="shared" si="4"/>
        <v>102</v>
      </c>
    </row>
    <row r="197" spans="1:3" x14ac:dyDescent="0.3">
      <c r="A197" s="19"/>
      <c r="B197" s="19"/>
      <c r="C197" s="19">
        <f t="shared" si="4"/>
        <v>105</v>
      </c>
    </row>
    <row r="198" spans="1:3" x14ac:dyDescent="0.3">
      <c r="A198" s="19"/>
      <c r="B198" s="19"/>
      <c r="C198" s="19">
        <f t="shared" si="4"/>
        <v>107.00000000000001</v>
      </c>
    </row>
    <row r="199" spans="1:3" x14ac:dyDescent="0.3">
      <c r="A199" s="19"/>
      <c r="B199" s="19"/>
      <c r="C199" s="19">
        <f t="shared" si="4"/>
        <v>110</v>
      </c>
    </row>
    <row r="200" spans="1:3" x14ac:dyDescent="0.3">
      <c r="A200" s="19"/>
      <c r="B200" s="19"/>
      <c r="C200" s="19">
        <f t="shared" si="4"/>
        <v>112.99999999999999</v>
      </c>
    </row>
    <row r="201" spans="1:3" x14ac:dyDescent="0.3">
      <c r="A201" s="19"/>
      <c r="B201" s="19"/>
      <c r="C201" s="19">
        <f t="shared" si="4"/>
        <v>115</v>
      </c>
    </row>
    <row r="202" spans="1:3" x14ac:dyDescent="0.3">
      <c r="A202" s="19"/>
      <c r="B202" s="19"/>
      <c r="C202" s="19">
        <f t="shared" si="4"/>
        <v>117.99999999999999</v>
      </c>
    </row>
    <row r="203" spans="1:3" x14ac:dyDescent="0.3">
      <c r="A203" s="19"/>
      <c r="B203" s="19"/>
      <c r="C203" s="19">
        <f t="shared" si="4"/>
        <v>121</v>
      </c>
    </row>
    <row r="204" spans="1:3" x14ac:dyDescent="0.3">
      <c r="A204" s="19"/>
      <c r="B204" s="19"/>
      <c r="C204" s="19">
        <f t="shared" si="4"/>
        <v>124</v>
      </c>
    </row>
    <row r="205" spans="1:3" x14ac:dyDescent="0.3">
      <c r="A205" s="19"/>
      <c r="B205" s="19"/>
      <c r="C205" s="19">
        <f t="shared" si="4"/>
        <v>127</v>
      </c>
    </row>
    <row r="206" spans="1:3" x14ac:dyDescent="0.3">
      <c r="A206" s="19"/>
      <c r="B206" s="19"/>
      <c r="C206" s="19">
        <f t="shared" si="4"/>
        <v>130</v>
      </c>
    </row>
    <row r="207" spans="1:3" x14ac:dyDescent="0.3">
      <c r="A207" s="19"/>
      <c r="B207" s="19"/>
      <c r="C207" s="19">
        <f t="shared" si="4"/>
        <v>133</v>
      </c>
    </row>
    <row r="208" spans="1:3" x14ac:dyDescent="0.3">
      <c r="A208" s="19"/>
      <c r="B208" s="19"/>
      <c r="C208" s="19">
        <f t="shared" si="4"/>
        <v>137</v>
      </c>
    </row>
    <row r="209" spans="1:3" x14ac:dyDescent="0.3">
      <c r="A209" s="19"/>
      <c r="B209" s="19"/>
      <c r="C209" s="19">
        <f t="shared" si="4"/>
        <v>140</v>
      </c>
    </row>
    <row r="210" spans="1:3" x14ac:dyDescent="0.3">
      <c r="A210" s="19"/>
      <c r="B210" s="19"/>
      <c r="C210" s="19">
        <f t="shared" si="4"/>
        <v>143</v>
      </c>
    </row>
    <row r="211" spans="1:3" x14ac:dyDescent="0.3">
      <c r="A211" s="19"/>
      <c r="B211" s="19"/>
      <c r="C211" s="19">
        <f t="shared" si="4"/>
        <v>147</v>
      </c>
    </row>
    <row r="212" spans="1:3" x14ac:dyDescent="0.3">
      <c r="A212" s="19"/>
      <c r="B212" s="19"/>
      <c r="C212" s="19">
        <f t="shared" si="4"/>
        <v>150</v>
      </c>
    </row>
    <row r="213" spans="1:3" x14ac:dyDescent="0.3">
      <c r="A213" s="19"/>
      <c r="B213" s="19"/>
      <c r="C213" s="19">
        <f t="shared" si="4"/>
        <v>154</v>
      </c>
    </row>
    <row r="214" spans="1:3" x14ac:dyDescent="0.3">
      <c r="A214" s="19"/>
      <c r="B214" s="19"/>
      <c r="C214" s="19">
        <f t="shared" si="4"/>
        <v>158</v>
      </c>
    </row>
    <row r="215" spans="1:3" x14ac:dyDescent="0.3">
      <c r="A215" s="19"/>
      <c r="B215" s="19"/>
      <c r="C215" s="19">
        <f t="shared" si="4"/>
        <v>162.00000000000003</v>
      </c>
    </row>
    <row r="216" spans="1:3" x14ac:dyDescent="0.3">
      <c r="A216" s="19"/>
      <c r="B216" s="19"/>
      <c r="C216" s="19">
        <f t="shared" si="4"/>
        <v>165</v>
      </c>
    </row>
    <row r="217" spans="1:3" x14ac:dyDescent="0.3">
      <c r="A217" s="19"/>
      <c r="B217" s="19"/>
      <c r="C217" s="19">
        <f t="shared" si="4"/>
        <v>169</v>
      </c>
    </row>
    <row r="218" spans="1:3" x14ac:dyDescent="0.3">
      <c r="A218" s="19"/>
      <c r="B218" s="19"/>
      <c r="C218" s="19">
        <f t="shared" si="4"/>
        <v>174</v>
      </c>
    </row>
    <row r="219" spans="1:3" x14ac:dyDescent="0.3">
      <c r="A219" s="19"/>
      <c r="B219" s="19"/>
      <c r="C219" s="19">
        <f t="shared" si="4"/>
        <v>178</v>
      </c>
    </row>
    <row r="220" spans="1:3" x14ac:dyDescent="0.3">
      <c r="A220" s="19"/>
      <c r="B220" s="19"/>
      <c r="C220" s="19">
        <f t="shared" si="4"/>
        <v>182</v>
      </c>
    </row>
    <row r="221" spans="1:3" x14ac:dyDescent="0.3">
      <c r="A221" s="19"/>
      <c r="B221" s="19"/>
      <c r="C221" s="19">
        <f t="shared" si="4"/>
        <v>187.00000000000003</v>
      </c>
    </row>
    <row r="222" spans="1:3" x14ac:dyDescent="0.3">
      <c r="A222" s="19"/>
      <c r="B222" s="19"/>
      <c r="C222" s="19">
        <f t="shared" si="4"/>
        <v>190.99999999999997</v>
      </c>
    </row>
    <row r="223" spans="1:3" x14ac:dyDescent="0.3">
      <c r="A223" s="19"/>
      <c r="B223" s="19"/>
      <c r="C223" s="19">
        <f t="shared" si="4"/>
        <v>196</v>
      </c>
    </row>
    <row r="224" spans="1:3" x14ac:dyDescent="0.3">
      <c r="A224" s="19"/>
      <c r="B224" s="19"/>
      <c r="C224" s="19">
        <f t="shared" si="4"/>
        <v>200</v>
      </c>
    </row>
    <row r="225" spans="1:3" x14ac:dyDescent="0.3">
      <c r="A225" s="19"/>
      <c r="B225" s="19"/>
      <c r="C225" s="19">
        <f t="shared" si="4"/>
        <v>205</v>
      </c>
    </row>
    <row r="226" spans="1:3" x14ac:dyDescent="0.3">
      <c r="A226" s="19"/>
      <c r="B226" s="19"/>
      <c r="C226" s="19">
        <f t="shared" si="4"/>
        <v>210</v>
      </c>
    </row>
    <row r="227" spans="1:3" x14ac:dyDescent="0.3">
      <c r="A227" s="19"/>
      <c r="B227" s="19"/>
      <c r="C227" s="19">
        <f t="shared" si="4"/>
        <v>215</v>
      </c>
    </row>
    <row r="228" spans="1:3" x14ac:dyDescent="0.3">
      <c r="A228" s="19"/>
      <c r="B228" s="19"/>
      <c r="C228" s="19">
        <f t="shared" ref="C228:C291" si="5">C132*10</f>
        <v>221</v>
      </c>
    </row>
    <row r="229" spans="1:3" x14ac:dyDescent="0.3">
      <c r="A229" s="19"/>
      <c r="B229" s="19"/>
      <c r="C229" s="19">
        <f t="shared" si="5"/>
        <v>225.99999999999997</v>
      </c>
    </row>
    <row r="230" spans="1:3" x14ac:dyDescent="0.3">
      <c r="A230" s="19"/>
      <c r="B230" s="19"/>
      <c r="C230" s="19">
        <f t="shared" si="5"/>
        <v>232</v>
      </c>
    </row>
    <row r="231" spans="1:3" x14ac:dyDescent="0.3">
      <c r="A231" s="19"/>
      <c r="B231" s="19"/>
      <c r="C231" s="19">
        <f t="shared" si="5"/>
        <v>237.00000000000003</v>
      </c>
    </row>
    <row r="232" spans="1:3" x14ac:dyDescent="0.3">
      <c r="A232" s="19"/>
      <c r="B232" s="19"/>
      <c r="C232" s="19">
        <f t="shared" si="5"/>
        <v>243</v>
      </c>
    </row>
    <row r="233" spans="1:3" x14ac:dyDescent="0.3">
      <c r="A233" s="19"/>
      <c r="B233" s="19"/>
      <c r="C233" s="19">
        <f t="shared" si="5"/>
        <v>249.00000000000003</v>
      </c>
    </row>
    <row r="234" spans="1:3" x14ac:dyDescent="0.3">
      <c r="A234" s="19"/>
      <c r="B234" s="19"/>
      <c r="C234" s="19">
        <f t="shared" si="5"/>
        <v>255</v>
      </c>
    </row>
    <row r="235" spans="1:3" x14ac:dyDescent="0.3">
      <c r="A235" s="19"/>
      <c r="B235" s="19"/>
      <c r="C235" s="19">
        <f t="shared" si="5"/>
        <v>261</v>
      </c>
    </row>
    <row r="236" spans="1:3" x14ac:dyDescent="0.3">
      <c r="A236" s="19"/>
      <c r="B236" s="19"/>
      <c r="C236" s="19">
        <f t="shared" si="5"/>
        <v>267</v>
      </c>
    </row>
    <row r="237" spans="1:3" x14ac:dyDescent="0.3">
      <c r="A237" s="19"/>
      <c r="B237" s="19"/>
      <c r="C237" s="19">
        <f t="shared" si="5"/>
        <v>274</v>
      </c>
    </row>
    <row r="238" spans="1:3" x14ac:dyDescent="0.3">
      <c r="A238" s="19"/>
      <c r="B238" s="19"/>
      <c r="C238" s="19">
        <f t="shared" si="5"/>
        <v>280</v>
      </c>
    </row>
    <row r="239" spans="1:3" x14ac:dyDescent="0.3">
      <c r="A239" s="19"/>
      <c r="B239" s="19"/>
      <c r="C239" s="19">
        <f t="shared" si="5"/>
        <v>287</v>
      </c>
    </row>
    <row r="240" spans="1:3" x14ac:dyDescent="0.3">
      <c r="A240" s="19"/>
      <c r="B240" s="19"/>
      <c r="C240" s="19">
        <f t="shared" si="5"/>
        <v>294</v>
      </c>
    </row>
    <row r="241" spans="1:3" x14ac:dyDescent="0.3">
      <c r="A241" s="19"/>
      <c r="B241" s="19"/>
      <c r="C241" s="19">
        <f t="shared" si="5"/>
        <v>301</v>
      </c>
    </row>
    <row r="242" spans="1:3" x14ac:dyDescent="0.3">
      <c r="A242" s="19"/>
      <c r="B242" s="19"/>
      <c r="C242" s="19">
        <f t="shared" si="5"/>
        <v>309</v>
      </c>
    </row>
    <row r="243" spans="1:3" x14ac:dyDescent="0.3">
      <c r="A243" s="19"/>
      <c r="B243" s="19"/>
      <c r="C243" s="19">
        <f t="shared" si="5"/>
        <v>316</v>
      </c>
    </row>
    <row r="244" spans="1:3" x14ac:dyDescent="0.3">
      <c r="A244" s="19"/>
      <c r="B244" s="19"/>
      <c r="C244" s="19">
        <f t="shared" si="5"/>
        <v>324.00000000000006</v>
      </c>
    </row>
    <row r="245" spans="1:3" x14ac:dyDescent="0.3">
      <c r="A245" s="19"/>
      <c r="B245" s="19"/>
      <c r="C245" s="19">
        <f t="shared" si="5"/>
        <v>331.99999999999994</v>
      </c>
    </row>
    <row r="246" spans="1:3" x14ac:dyDescent="0.3">
      <c r="A246" s="19"/>
      <c r="B246" s="19"/>
      <c r="C246" s="19">
        <f t="shared" si="5"/>
        <v>340</v>
      </c>
    </row>
    <row r="247" spans="1:3" x14ac:dyDescent="0.3">
      <c r="A247" s="19"/>
      <c r="B247" s="19"/>
      <c r="C247" s="19">
        <f t="shared" si="5"/>
        <v>348</v>
      </c>
    </row>
    <row r="248" spans="1:3" x14ac:dyDescent="0.3">
      <c r="A248" s="19"/>
      <c r="B248" s="19"/>
      <c r="C248" s="19">
        <f t="shared" si="5"/>
        <v>356.99999999999994</v>
      </c>
    </row>
    <row r="249" spans="1:3" x14ac:dyDescent="0.3">
      <c r="A249" s="19"/>
      <c r="B249" s="19"/>
      <c r="C249" s="19">
        <f t="shared" si="5"/>
        <v>365</v>
      </c>
    </row>
    <row r="250" spans="1:3" x14ac:dyDescent="0.3">
      <c r="A250" s="19"/>
      <c r="B250" s="19"/>
      <c r="C250" s="19">
        <f t="shared" si="5"/>
        <v>374.00000000000006</v>
      </c>
    </row>
    <row r="251" spans="1:3" x14ac:dyDescent="0.3">
      <c r="A251" s="19"/>
      <c r="B251" s="19"/>
      <c r="C251" s="19">
        <f t="shared" si="5"/>
        <v>383</v>
      </c>
    </row>
    <row r="252" spans="1:3" x14ac:dyDescent="0.3">
      <c r="A252" s="19"/>
      <c r="B252" s="19"/>
      <c r="C252" s="19">
        <f t="shared" si="5"/>
        <v>392</v>
      </c>
    </row>
    <row r="253" spans="1:3" x14ac:dyDescent="0.3">
      <c r="A253" s="19"/>
      <c r="B253" s="19"/>
      <c r="C253" s="19">
        <f t="shared" si="5"/>
        <v>401.99999999999994</v>
      </c>
    </row>
    <row r="254" spans="1:3" x14ac:dyDescent="0.3">
      <c r="A254" s="19"/>
      <c r="B254" s="19"/>
      <c r="C254" s="19">
        <f t="shared" si="5"/>
        <v>412</v>
      </c>
    </row>
    <row r="255" spans="1:3" x14ac:dyDescent="0.3">
      <c r="A255" s="19"/>
      <c r="B255" s="19"/>
      <c r="C255" s="19">
        <f t="shared" si="5"/>
        <v>421.99999999999994</v>
      </c>
    </row>
    <row r="256" spans="1:3" x14ac:dyDescent="0.3">
      <c r="A256" s="19"/>
      <c r="B256" s="19"/>
      <c r="C256" s="19">
        <f t="shared" si="5"/>
        <v>432</v>
      </c>
    </row>
    <row r="257" spans="1:3" x14ac:dyDescent="0.3">
      <c r="A257" s="19"/>
      <c r="B257" s="19"/>
      <c r="C257" s="19">
        <f t="shared" si="5"/>
        <v>442</v>
      </c>
    </row>
    <row r="258" spans="1:3" x14ac:dyDescent="0.3">
      <c r="A258" s="19"/>
      <c r="B258" s="19"/>
      <c r="C258" s="19">
        <f t="shared" si="5"/>
        <v>453.00000000000006</v>
      </c>
    </row>
    <row r="259" spans="1:3" x14ac:dyDescent="0.3">
      <c r="A259" s="19"/>
      <c r="B259" s="19"/>
      <c r="C259" s="19">
        <f t="shared" si="5"/>
        <v>464</v>
      </c>
    </row>
    <row r="260" spans="1:3" x14ac:dyDescent="0.3">
      <c r="A260" s="19"/>
      <c r="B260" s="19"/>
      <c r="C260" s="19">
        <f t="shared" si="5"/>
        <v>475</v>
      </c>
    </row>
    <row r="261" spans="1:3" x14ac:dyDescent="0.3">
      <c r="A261" s="19"/>
      <c r="B261" s="19"/>
      <c r="C261" s="19">
        <f t="shared" si="5"/>
        <v>487</v>
      </c>
    </row>
    <row r="262" spans="1:3" x14ac:dyDescent="0.3">
      <c r="A262" s="19"/>
      <c r="B262" s="19"/>
      <c r="C262" s="19">
        <f t="shared" si="5"/>
        <v>499.00000000000006</v>
      </c>
    </row>
    <row r="263" spans="1:3" x14ac:dyDescent="0.3">
      <c r="A263" s="19"/>
      <c r="B263" s="19"/>
      <c r="C263" s="19">
        <f t="shared" si="5"/>
        <v>511</v>
      </c>
    </row>
    <row r="264" spans="1:3" x14ac:dyDescent="0.3">
      <c r="A264" s="19"/>
      <c r="B264" s="19"/>
      <c r="C264" s="19">
        <f t="shared" si="5"/>
        <v>523</v>
      </c>
    </row>
    <row r="265" spans="1:3" x14ac:dyDescent="0.3">
      <c r="A265" s="19"/>
      <c r="B265" s="19"/>
      <c r="C265" s="19">
        <f t="shared" si="5"/>
        <v>536</v>
      </c>
    </row>
    <row r="266" spans="1:3" x14ac:dyDescent="0.3">
      <c r="A266" s="19"/>
      <c r="B266" s="19"/>
      <c r="C266" s="19">
        <f t="shared" si="5"/>
        <v>549</v>
      </c>
    </row>
    <row r="267" spans="1:3" x14ac:dyDescent="0.3">
      <c r="A267" s="19"/>
      <c r="B267" s="19"/>
      <c r="C267" s="19">
        <f t="shared" si="5"/>
        <v>562</v>
      </c>
    </row>
    <row r="268" spans="1:3" x14ac:dyDescent="0.3">
      <c r="A268" s="19"/>
      <c r="B268" s="19"/>
      <c r="C268" s="19">
        <f t="shared" si="5"/>
        <v>576</v>
      </c>
    </row>
    <row r="269" spans="1:3" x14ac:dyDescent="0.3">
      <c r="A269" s="19"/>
      <c r="B269" s="19"/>
      <c r="C269" s="19">
        <f t="shared" si="5"/>
        <v>590</v>
      </c>
    </row>
    <row r="270" spans="1:3" x14ac:dyDescent="0.3">
      <c r="A270" s="19"/>
      <c r="B270" s="19"/>
      <c r="C270" s="19">
        <f t="shared" si="5"/>
        <v>604</v>
      </c>
    </row>
    <row r="271" spans="1:3" x14ac:dyDescent="0.3">
      <c r="A271" s="19"/>
      <c r="B271" s="19"/>
      <c r="C271" s="19">
        <f t="shared" si="5"/>
        <v>619</v>
      </c>
    </row>
    <row r="272" spans="1:3" x14ac:dyDescent="0.3">
      <c r="A272" s="19"/>
      <c r="B272" s="19"/>
      <c r="C272" s="19">
        <f t="shared" si="5"/>
        <v>634</v>
      </c>
    </row>
    <row r="273" spans="1:3" x14ac:dyDescent="0.3">
      <c r="A273" s="19"/>
      <c r="B273" s="19"/>
      <c r="C273" s="19">
        <f t="shared" si="5"/>
        <v>649</v>
      </c>
    </row>
    <row r="274" spans="1:3" x14ac:dyDescent="0.3">
      <c r="A274" s="19"/>
      <c r="B274" s="19"/>
      <c r="C274" s="19">
        <f t="shared" si="5"/>
        <v>665</v>
      </c>
    </row>
    <row r="275" spans="1:3" x14ac:dyDescent="0.3">
      <c r="A275" s="19"/>
      <c r="B275" s="19"/>
      <c r="C275" s="19">
        <f t="shared" si="5"/>
        <v>681</v>
      </c>
    </row>
    <row r="276" spans="1:3" x14ac:dyDescent="0.3">
      <c r="A276" s="19"/>
      <c r="B276" s="19"/>
      <c r="C276" s="19">
        <f t="shared" si="5"/>
        <v>698.00000000000011</v>
      </c>
    </row>
    <row r="277" spans="1:3" x14ac:dyDescent="0.3">
      <c r="A277" s="19"/>
      <c r="B277" s="19"/>
      <c r="C277" s="19">
        <f t="shared" si="5"/>
        <v>715</v>
      </c>
    </row>
    <row r="278" spans="1:3" x14ac:dyDescent="0.3">
      <c r="A278" s="19"/>
      <c r="B278" s="19"/>
      <c r="C278" s="19">
        <f t="shared" si="5"/>
        <v>732</v>
      </c>
    </row>
    <row r="279" spans="1:3" x14ac:dyDescent="0.3">
      <c r="A279" s="19"/>
      <c r="B279" s="19"/>
      <c r="C279" s="19">
        <f t="shared" si="5"/>
        <v>750</v>
      </c>
    </row>
    <row r="280" spans="1:3" x14ac:dyDescent="0.3">
      <c r="A280" s="19"/>
      <c r="B280" s="19"/>
      <c r="C280" s="19">
        <f t="shared" si="5"/>
        <v>768</v>
      </c>
    </row>
    <row r="281" spans="1:3" x14ac:dyDescent="0.3">
      <c r="A281" s="19"/>
      <c r="B281" s="19"/>
      <c r="C281" s="19">
        <f t="shared" si="5"/>
        <v>787</v>
      </c>
    </row>
    <row r="282" spans="1:3" x14ac:dyDescent="0.3">
      <c r="A282" s="19"/>
      <c r="B282" s="19"/>
      <c r="C282" s="19">
        <f t="shared" si="5"/>
        <v>806.00000000000011</v>
      </c>
    </row>
    <row r="283" spans="1:3" x14ac:dyDescent="0.3">
      <c r="A283" s="19"/>
      <c r="B283" s="19"/>
      <c r="C283" s="19">
        <f t="shared" si="5"/>
        <v>825</v>
      </c>
    </row>
    <row r="284" spans="1:3" x14ac:dyDescent="0.3">
      <c r="A284" s="19"/>
      <c r="B284" s="19"/>
      <c r="C284" s="19">
        <f t="shared" si="5"/>
        <v>845</v>
      </c>
    </row>
    <row r="285" spans="1:3" x14ac:dyDescent="0.3">
      <c r="A285" s="19"/>
      <c r="B285" s="19"/>
      <c r="C285" s="19">
        <f t="shared" si="5"/>
        <v>866</v>
      </c>
    </row>
    <row r="286" spans="1:3" x14ac:dyDescent="0.3">
      <c r="A286" s="19"/>
      <c r="B286" s="19"/>
      <c r="C286" s="19">
        <f t="shared" si="5"/>
        <v>886.99999999999989</v>
      </c>
    </row>
    <row r="287" spans="1:3" x14ac:dyDescent="0.3">
      <c r="A287" s="19"/>
      <c r="B287" s="19"/>
      <c r="C287" s="19">
        <f t="shared" si="5"/>
        <v>909</v>
      </c>
    </row>
    <row r="288" spans="1:3" x14ac:dyDescent="0.3">
      <c r="A288" s="19"/>
      <c r="B288" s="19"/>
      <c r="C288" s="19">
        <f t="shared" si="5"/>
        <v>931.00000000000011</v>
      </c>
    </row>
    <row r="289" spans="1:3" x14ac:dyDescent="0.3">
      <c r="A289" s="19"/>
      <c r="B289" s="19"/>
      <c r="C289" s="19">
        <f t="shared" si="5"/>
        <v>953</v>
      </c>
    </row>
    <row r="290" spans="1:3" x14ac:dyDescent="0.3">
      <c r="A290" s="19"/>
      <c r="B290" s="19"/>
      <c r="C290" s="19">
        <f t="shared" si="5"/>
        <v>976</v>
      </c>
    </row>
    <row r="291" spans="1:3" x14ac:dyDescent="0.3">
      <c r="A291" s="19"/>
      <c r="B291" s="19"/>
      <c r="C291" s="19">
        <f t="shared" si="5"/>
        <v>1000</v>
      </c>
    </row>
    <row r="292" spans="1:3" x14ac:dyDescent="0.3">
      <c r="A292" s="19"/>
      <c r="B292" s="19"/>
      <c r="C292" s="19">
        <f t="shared" ref="C292:C355" si="6">C196*10</f>
        <v>1020</v>
      </c>
    </row>
    <row r="293" spans="1:3" x14ac:dyDescent="0.3">
      <c r="A293" s="19"/>
      <c r="B293" s="19"/>
      <c r="C293" s="19">
        <f t="shared" si="6"/>
        <v>1050</v>
      </c>
    </row>
    <row r="294" spans="1:3" x14ac:dyDescent="0.3">
      <c r="A294" s="19"/>
      <c r="B294" s="19"/>
      <c r="C294" s="19">
        <f t="shared" si="6"/>
        <v>1070.0000000000002</v>
      </c>
    </row>
    <row r="295" spans="1:3" x14ac:dyDescent="0.3">
      <c r="A295" s="19"/>
      <c r="B295" s="19"/>
      <c r="C295" s="19">
        <f t="shared" si="6"/>
        <v>1100</v>
      </c>
    </row>
    <row r="296" spans="1:3" x14ac:dyDescent="0.3">
      <c r="A296" s="19"/>
      <c r="B296" s="19"/>
      <c r="C296" s="19">
        <f t="shared" si="6"/>
        <v>1129.9999999999998</v>
      </c>
    </row>
    <row r="297" spans="1:3" x14ac:dyDescent="0.3">
      <c r="A297" s="19"/>
      <c r="B297" s="19"/>
      <c r="C297" s="19">
        <f t="shared" si="6"/>
        <v>1150</v>
      </c>
    </row>
    <row r="298" spans="1:3" x14ac:dyDescent="0.3">
      <c r="A298" s="19"/>
      <c r="B298" s="19"/>
      <c r="C298" s="19">
        <f t="shared" si="6"/>
        <v>1179.9999999999998</v>
      </c>
    </row>
    <row r="299" spans="1:3" x14ac:dyDescent="0.3">
      <c r="A299" s="19"/>
      <c r="B299" s="19"/>
      <c r="C299" s="19">
        <f t="shared" si="6"/>
        <v>1210</v>
      </c>
    </row>
    <row r="300" spans="1:3" x14ac:dyDescent="0.3">
      <c r="A300" s="19"/>
      <c r="B300" s="19"/>
      <c r="C300" s="19">
        <f t="shared" si="6"/>
        <v>1240</v>
      </c>
    </row>
    <row r="301" spans="1:3" x14ac:dyDescent="0.3">
      <c r="A301" s="19"/>
      <c r="B301" s="19"/>
      <c r="C301" s="19">
        <f t="shared" si="6"/>
        <v>1270</v>
      </c>
    </row>
    <row r="302" spans="1:3" x14ac:dyDescent="0.3">
      <c r="A302" s="19"/>
      <c r="B302" s="19"/>
      <c r="C302" s="19">
        <f t="shared" si="6"/>
        <v>1300</v>
      </c>
    </row>
    <row r="303" spans="1:3" x14ac:dyDescent="0.3">
      <c r="A303" s="19"/>
      <c r="B303" s="19"/>
      <c r="C303" s="19">
        <f t="shared" si="6"/>
        <v>1330</v>
      </c>
    </row>
    <row r="304" spans="1:3" x14ac:dyDescent="0.3">
      <c r="A304" s="19"/>
      <c r="B304" s="19"/>
      <c r="C304" s="19">
        <f t="shared" si="6"/>
        <v>1370</v>
      </c>
    </row>
    <row r="305" spans="1:3" x14ac:dyDescent="0.3">
      <c r="A305" s="19"/>
      <c r="B305" s="19"/>
      <c r="C305" s="19">
        <f t="shared" si="6"/>
        <v>1400</v>
      </c>
    </row>
    <row r="306" spans="1:3" x14ac:dyDescent="0.3">
      <c r="A306" s="19"/>
      <c r="B306" s="19"/>
      <c r="C306" s="19">
        <f t="shared" si="6"/>
        <v>1430</v>
      </c>
    </row>
    <row r="307" spans="1:3" x14ac:dyDescent="0.3">
      <c r="A307" s="19"/>
      <c r="B307" s="19"/>
      <c r="C307" s="19">
        <f t="shared" si="6"/>
        <v>1470</v>
      </c>
    </row>
    <row r="308" spans="1:3" x14ac:dyDescent="0.3">
      <c r="A308" s="19"/>
      <c r="B308" s="19"/>
      <c r="C308" s="19">
        <f t="shared" si="6"/>
        <v>1500</v>
      </c>
    </row>
    <row r="309" spans="1:3" x14ac:dyDescent="0.3">
      <c r="A309" s="19"/>
      <c r="B309" s="19"/>
      <c r="C309" s="19">
        <f t="shared" si="6"/>
        <v>1540</v>
      </c>
    </row>
    <row r="310" spans="1:3" x14ac:dyDescent="0.3">
      <c r="A310" s="19"/>
      <c r="B310" s="19"/>
      <c r="C310" s="19">
        <f t="shared" si="6"/>
        <v>1580</v>
      </c>
    </row>
    <row r="311" spans="1:3" x14ac:dyDescent="0.3">
      <c r="A311" s="19"/>
      <c r="B311" s="19"/>
      <c r="C311" s="19">
        <f t="shared" si="6"/>
        <v>1620.0000000000002</v>
      </c>
    </row>
    <row r="312" spans="1:3" x14ac:dyDescent="0.3">
      <c r="A312" s="19"/>
      <c r="B312" s="19"/>
      <c r="C312" s="19">
        <f t="shared" si="6"/>
        <v>1650</v>
      </c>
    </row>
    <row r="313" spans="1:3" x14ac:dyDescent="0.3">
      <c r="A313" s="19"/>
      <c r="B313" s="19"/>
      <c r="C313" s="19">
        <f t="shared" si="6"/>
        <v>1690</v>
      </c>
    </row>
    <row r="314" spans="1:3" x14ac:dyDescent="0.3">
      <c r="A314" s="19"/>
      <c r="B314" s="19"/>
      <c r="C314" s="19">
        <f t="shared" si="6"/>
        <v>1740</v>
      </c>
    </row>
    <row r="315" spans="1:3" x14ac:dyDescent="0.3">
      <c r="A315" s="19"/>
      <c r="B315" s="19"/>
      <c r="C315" s="19">
        <f t="shared" si="6"/>
        <v>1780</v>
      </c>
    </row>
    <row r="316" spans="1:3" x14ac:dyDescent="0.3">
      <c r="A316" s="19"/>
      <c r="B316" s="19"/>
      <c r="C316" s="19">
        <f t="shared" si="6"/>
        <v>1820</v>
      </c>
    </row>
    <row r="317" spans="1:3" x14ac:dyDescent="0.3">
      <c r="A317" s="19"/>
      <c r="B317" s="19"/>
      <c r="C317" s="19">
        <f t="shared" si="6"/>
        <v>1870.0000000000002</v>
      </c>
    </row>
    <row r="318" spans="1:3" x14ac:dyDescent="0.3">
      <c r="A318" s="19"/>
      <c r="B318" s="19"/>
      <c r="C318" s="19">
        <f t="shared" si="6"/>
        <v>1909.9999999999998</v>
      </c>
    </row>
    <row r="319" spans="1:3" x14ac:dyDescent="0.3">
      <c r="A319" s="19"/>
      <c r="B319" s="19"/>
      <c r="C319" s="19">
        <f t="shared" si="6"/>
        <v>1960</v>
      </c>
    </row>
    <row r="320" spans="1:3" x14ac:dyDescent="0.3">
      <c r="A320" s="19"/>
      <c r="B320" s="19"/>
      <c r="C320" s="19">
        <f t="shared" si="6"/>
        <v>2000</v>
      </c>
    </row>
    <row r="321" spans="1:3" x14ac:dyDescent="0.3">
      <c r="A321" s="19"/>
      <c r="B321" s="19"/>
      <c r="C321" s="19">
        <f t="shared" si="6"/>
        <v>2050</v>
      </c>
    </row>
    <row r="322" spans="1:3" x14ac:dyDescent="0.3">
      <c r="A322" s="19"/>
      <c r="B322" s="19"/>
      <c r="C322" s="19">
        <f t="shared" si="6"/>
        <v>2100</v>
      </c>
    </row>
    <row r="323" spans="1:3" x14ac:dyDescent="0.3">
      <c r="A323" s="19"/>
      <c r="B323" s="19"/>
      <c r="C323" s="19">
        <f t="shared" si="6"/>
        <v>2150</v>
      </c>
    </row>
    <row r="324" spans="1:3" x14ac:dyDescent="0.3">
      <c r="A324" s="19"/>
      <c r="B324" s="19"/>
      <c r="C324" s="19">
        <f t="shared" si="6"/>
        <v>2210</v>
      </c>
    </row>
    <row r="325" spans="1:3" x14ac:dyDescent="0.3">
      <c r="A325" s="19"/>
      <c r="B325" s="19"/>
      <c r="C325" s="19">
        <f t="shared" si="6"/>
        <v>2259.9999999999995</v>
      </c>
    </row>
    <row r="326" spans="1:3" x14ac:dyDescent="0.3">
      <c r="A326" s="19"/>
      <c r="B326" s="19"/>
      <c r="C326" s="19">
        <f t="shared" si="6"/>
        <v>2320</v>
      </c>
    </row>
    <row r="327" spans="1:3" x14ac:dyDescent="0.3">
      <c r="A327" s="19"/>
      <c r="B327" s="19"/>
      <c r="C327" s="19">
        <f t="shared" si="6"/>
        <v>2370.0000000000005</v>
      </c>
    </row>
    <row r="328" spans="1:3" x14ac:dyDescent="0.3">
      <c r="A328" s="19"/>
      <c r="B328" s="19"/>
      <c r="C328" s="19">
        <f t="shared" si="6"/>
        <v>2430</v>
      </c>
    </row>
    <row r="329" spans="1:3" x14ac:dyDescent="0.3">
      <c r="A329" s="19"/>
      <c r="B329" s="19"/>
      <c r="C329" s="19">
        <f t="shared" si="6"/>
        <v>2490.0000000000005</v>
      </c>
    </row>
    <row r="330" spans="1:3" x14ac:dyDescent="0.3">
      <c r="A330" s="19"/>
      <c r="B330" s="19"/>
      <c r="C330" s="19">
        <f t="shared" si="6"/>
        <v>2550</v>
      </c>
    </row>
    <row r="331" spans="1:3" x14ac:dyDescent="0.3">
      <c r="A331" s="19"/>
      <c r="B331" s="19"/>
      <c r="C331" s="19">
        <f t="shared" si="6"/>
        <v>2610</v>
      </c>
    </row>
    <row r="332" spans="1:3" x14ac:dyDescent="0.3">
      <c r="A332" s="19"/>
      <c r="B332" s="19"/>
      <c r="C332" s="19">
        <f t="shared" si="6"/>
        <v>2670</v>
      </c>
    </row>
    <row r="333" spans="1:3" x14ac:dyDescent="0.3">
      <c r="A333" s="19"/>
      <c r="B333" s="19"/>
      <c r="C333" s="19">
        <f t="shared" si="6"/>
        <v>2740</v>
      </c>
    </row>
    <row r="334" spans="1:3" x14ac:dyDescent="0.3">
      <c r="A334" s="19"/>
      <c r="B334" s="19"/>
      <c r="C334" s="19">
        <f t="shared" si="6"/>
        <v>2800</v>
      </c>
    </row>
    <row r="335" spans="1:3" x14ac:dyDescent="0.3">
      <c r="A335" s="19"/>
      <c r="B335" s="19"/>
      <c r="C335" s="19">
        <f t="shared" si="6"/>
        <v>2870</v>
      </c>
    </row>
    <row r="336" spans="1:3" x14ac:dyDescent="0.3">
      <c r="A336" s="19"/>
      <c r="B336" s="19"/>
      <c r="C336" s="19">
        <f t="shared" si="6"/>
        <v>2940</v>
      </c>
    </row>
    <row r="337" spans="1:3" x14ac:dyDescent="0.3">
      <c r="A337" s="19"/>
      <c r="B337" s="19"/>
      <c r="C337" s="19">
        <f t="shared" si="6"/>
        <v>3010</v>
      </c>
    </row>
    <row r="338" spans="1:3" x14ac:dyDescent="0.3">
      <c r="A338" s="19"/>
      <c r="B338" s="19"/>
      <c r="C338" s="19">
        <f t="shared" si="6"/>
        <v>3090</v>
      </c>
    </row>
    <row r="339" spans="1:3" x14ac:dyDescent="0.3">
      <c r="A339" s="19"/>
      <c r="B339" s="19"/>
      <c r="C339" s="19">
        <f t="shared" si="6"/>
        <v>3160</v>
      </c>
    </row>
    <row r="340" spans="1:3" x14ac:dyDescent="0.3">
      <c r="A340" s="19"/>
      <c r="B340" s="19"/>
      <c r="C340" s="19">
        <f t="shared" si="6"/>
        <v>3240.0000000000005</v>
      </c>
    </row>
    <row r="341" spans="1:3" x14ac:dyDescent="0.3">
      <c r="A341" s="19"/>
      <c r="B341" s="19"/>
      <c r="C341" s="19">
        <f t="shared" si="6"/>
        <v>3319.9999999999995</v>
      </c>
    </row>
    <row r="342" spans="1:3" x14ac:dyDescent="0.3">
      <c r="A342" s="19"/>
      <c r="B342" s="19"/>
      <c r="C342" s="19">
        <f t="shared" si="6"/>
        <v>3400</v>
      </c>
    </row>
    <row r="343" spans="1:3" x14ac:dyDescent="0.3">
      <c r="A343" s="19"/>
      <c r="B343" s="19"/>
      <c r="C343" s="19">
        <f t="shared" si="6"/>
        <v>3480</v>
      </c>
    </row>
    <row r="344" spans="1:3" x14ac:dyDescent="0.3">
      <c r="A344" s="19"/>
      <c r="B344" s="19"/>
      <c r="C344" s="19">
        <f t="shared" si="6"/>
        <v>3569.9999999999995</v>
      </c>
    </row>
    <row r="345" spans="1:3" x14ac:dyDescent="0.3">
      <c r="A345" s="19"/>
      <c r="B345" s="19"/>
      <c r="C345" s="19">
        <f t="shared" si="6"/>
        <v>3650</v>
      </c>
    </row>
    <row r="346" spans="1:3" x14ac:dyDescent="0.3">
      <c r="A346" s="19"/>
      <c r="B346" s="19"/>
      <c r="C346" s="19">
        <f t="shared" si="6"/>
        <v>3740.0000000000005</v>
      </c>
    </row>
    <row r="347" spans="1:3" x14ac:dyDescent="0.3">
      <c r="A347" s="19"/>
      <c r="B347" s="19"/>
      <c r="C347" s="19">
        <f t="shared" si="6"/>
        <v>3830</v>
      </c>
    </row>
    <row r="348" spans="1:3" x14ac:dyDescent="0.3">
      <c r="A348" s="19"/>
      <c r="B348" s="19"/>
      <c r="C348" s="19">
        <f t="shared" si="6"/>
        <v>3920</v>
      </c>
    </row>
    <row r="349" spans="1:3" x14ac:dyDescent="0.3">
      <c r="A349" s="19"/>
      <c r="B349" s="19"/>
      <c r="C349" s="19">
        <f t="shared" si="6"/>
        <v>4019.9999999999995</v>
      </c>
    </row>
    <row r="350" spans="1:3" x14ac:dyDescent="0.3">
      <c r="A350" s="19"/>
      <c r="B350" s="19"/>
      <c r="C350" s="19">
        <f t="shared" si="6"/>
        <v>4120</v>
      </c>
    </row>
    <row r="351" spans="1:3" x14ac:dyDescent="0.3">
      <c r="A351" s="19"/>
      <c r="B351" s="19"/>
      <c r="C351" s="19">
        <f t="shared" si="6"/>
        <v>4219.9999999999991</v>
      </c>
    </row>
    <row r="352" spans="1:3" x14ac:dyDescent="0.3">
      <c r="A352" s="19"/>
      <c r="B352" s="19"/>
      <c r="C352" s="19">
        <f t="shared" si="6"/>
        <v>4320</v>
      </c>
    </row>
    <row r="353" spans="1:3" x14ac:dyDescent="0.3">
      <c r="A353" s="19"/>
      <c r="B353" s="19"/>
      <c r="C353" s="19">
        <f t="shared" si="6"/>
        <v>4420</v>
      </c>
    </row>
    <row r="354" spans="1:3" x14ac:dyDescent="0.3">
      <c r="A354" s="19"/>
      <c r="B354" s="19"/>
      <c r="C354" s="19">
        <f t="shared" si="6"/>
        <v>4530.0000000000009</v>
      </c>
    </row>
    <row r="355" spans="1:3" x14ac:dyDescent="0.3">
      <c r="A355" s="19"/>
      <c r="B355" s="19"/>
      <c r="C355" s="19">
        <f t="shared" si="6"/>
        <v>4640</v>
      </c>
    </row>
    <row r="356" spans="1:3" x14ac:dyDescent="0.3">
      <c r="A356" s="19"/>
      <c r="B356" s="19"/>
      <c r="C356" s="19">
        <f t="shared" ref="C356:C419" si="7">C260*10</f>
        <v>4750</v>
      </c>
    </row>
    <row r="357" spans="1:3" x14ac:dyDescent="0.3">
      <c r="A357" s="19"/>
      <c r="B357" s="19"/>
      <c r="C357" s="19">
        <f t="shared" si="7"/>
        <v>4870</v>
      </c>
    </row>
    <row r="358" spans="1:3" x14ac:dyDescent="0.3">
      <c r="A358" s="19"/>
      <c r="B358" s="19"/>
      <c r="C358" s="19">
        <f t="shared" si="7"/>
        <v>4990.0000000000009</v>
      </c>
    </row>
    <row r="359" spans="1:3" x14ac:dyDescent="0.3">
      <c r="A359" s="19"/>
      <c r="B359" s="19"/>
      <c r="C359" s="19">
        <f t="shared" si="7"/>
        <v>5110</v>
      </c>
    </row>
    <row r="360" spans="1:3" x14ac:dyDescent="0.3">
      <c r="A360" s="19"/>
      <c r="B360" s="19"/>
      <c r="C360" s="19">
        <f t="shared" si="7"/>
        <v>5230</v>
      </c>
    </row>
    <row r="361" spans="1:3" x14ac:dyDescent="0.3">
      <c r="A361" s="19"/>
      <c r="B361" s="19"/>
      <c r="C361" s="19">
        <f t="shared" si="7"/>
        <v>5360</v>
      </c>
    </row>
    <row r="362" spans="1:3" x14ac:dyDescent="0.3">
      <c r="A362" s="19"/>
      <c r="B362" s="19"/>
      <c r="C362" s="19">
        <f t="shared" si="7"/>
        <v>5490</v>
      </c>
    </row>
    <row r="363" spans="1:3" x14ac:dyDescent="0.3">
      <c r="A363" s="19"/>
      <c r="B363" s="19"/>
      <c r="C363" s="19">
        <f t="shared" si="7"/>
        <v>5620</v>
      </c>
    </row>
    <row r="364" spans="1:3" x14ac:dyDescent="0.3">
      <c r="A364" s="19"/>
      <c r="B364" s="19"/>
      <c r="C364" s="19">
        <f t="shared" si="7"/>
        <v>5760</v>
      </c>
    </row>
    <row r="365" spans="1:3" x14ac:dyDescent="0.3">
      <c r="A365" s="19"/>
      <c r="B365" s="19"/>
      <c r="C365" s="19">
        <f t="shared" si="7"/>
        <v>5900</v>
      </c>
    </row>
    <row r="366" spans="1:3" x14ac:dyDescent="0.3">
      <c r="A366" s="19"/>
      <c r="B366" s="19"/>
      <c r="C366" s="19">
        <f t="shared" si="7"/>
        <v>6040</v>
      </c>
    </row>
    <row r="367" spans="1:3" x14ac:dyDescent="0.3">
      <c r="A367" s="19"/>
      <c r="B367" s="19"/>
      <c r="C367" s="19">
        <f t="shared" si="7"/>
        <v>6190</v>
      </c>
    </row>
    <row r="368" spans="1:3" x14ac:dyDescent="0.3">
      <c r="A368" s="19"/>
      <c r="B368" s="19"/>
      <c r="C368" s="19">
        <f t="shared" si="7"/>
        <v>6340</v>
      </c>
    </row>
    <row r="369" spans="1:3" x14ac:dyDescent="0.3">
      <c r="A369" s="19"/>
      <c r="B369" s="19"/>
      <c r="C369" s="19">
        <f t="shared" si="7"/>
        <v>6490</v>
      </c>
    </row>
    <row r="370" spans="1:3" x14ac:dyDescent="0.3">
      <c r="A370" s="19"/>
      <c r="B370" s="19"/>
      <c r="C370" s="19">
        <f t="shared" si="7"/>
        <v>6650</v>
      </c>
    </row>
    <row r="371" spans="1:3" x14ac:dyDescent="0.3">
      <c r="A371" s="19"/>
      <c r="B371" s="19"/>
      <c r="C371" s="19">
        <f t="shared" si="7"/>
        <v>6810</v>
      </c>
    </row>
    <row r="372" spans="1:3" x14ac:dyDescent="0.3">
      <c r="A372" s="19"/>
      <c r="B372" s="19"/>
      <c r="C372" s="19">
        <f t="shared" si="7"/>
        <v>6980.0000000000009</v>
      </c>
    </row>
    <row r="373" spans="1:3" x14ac:dyDescent="0.3">
      <c r="A373" s="19"/>
      <c r="B373" s="19"/>
      <c r="C373" s="19">
        <f t="shared" si="7"/>
        <v>7150</v>
      </c>
    </row>
    <row r="374" spans="1:3" x14ac:dyDescent="0.3">
      <c r="A374" s="19"/>
      <c r="B374" s="19"/>
      <c r="C374" s="19">
        <f t="shared" si="7"/>
        <v>7320</v>
      </c>
    </row>
    <row r="375" spans="1:3" x14ac:dyDescent="0.3">
      <c r="A375" s="19"/>
      <c r="B375" s="19"/>
      <c r="C375" s="19">
        <f t="shared" si="7"/>
        <v>7500</v>
      </c>
    </row>
    <row r="376" spans="1:3" x14ac:dyDescent="0.3">
      <c r="A376" s="19"/>
      <c r="B376" s="19"/>
      <c r="C376" s="19">
        <f t="shared" si="7"/>
        <v>7680</v>
      </c>
    </row>
    <row r="377" spans="1:3" x14ac:dyDescent="0.3">
      <c r="A377" s="19"/>
      <c r="B377" s="19"/>
      <c r="C377" s="19">
        <f t="shared" si="7"/>
        <v>7870</v>
      </c>
    </row>
    <row r="378" spans="1:3" x14ac:dyDescent="0.3">
      <c r="A378" s="19"/>
      <c r="B378" s="19"/>
      <c r="C378" s="19">
        <f t="shared" si="7"/>
        <v>8060.0000000000009</v>
      </c>
    </row>
    <row r="379" spans="1:3" x14ac:dyDescent="0.3">
      <c r="A379" s="19"/>
      <c r="B379" s="19"/>
      <c r="C379" s="19">
        <f t="shared" si="7"/>
        <v>8250</v>
      </c>
    </row>
    <row r="380" spans="1:3" x14ac:dyDescent="0.3">
      <c r="A380" s="19"/>
      <c r="B380" s="19"/>
      <c r="C380" s="19">
        <f t="shared" si="7"/>
        <v>8450</v>
      </c>
    </row>
    <row r="381" spans="1:3" x14ac:dyDescent="0.3">
      <c r="A381" s="19"/>
      <c r="B381" s="19"/>
      <c r="C381" s="19">
        <f t="shared" si="7"/>
        <v>8660</v>
      </c>
    </row>
    <row r="382" spans="1:3" x14ac:dyDescent="0.3">
      <c r="A382" s="19"/>
      <c r="B382" s="19"/>
      <c r="C382" s="19">
        <f t="shared" si="7"/>
        <v>8869.9999999999982</v>
      </c>
    </row>
    <row r="383" spans="1:3" x14ac:dyDescent="0.3">
      <c r="A383" s="19"/>
      <c r="B383" s="19"/>
      <c r="C383" s="19">
        <f t="shared" si="7"/>
        <v>9090</v>
      </c>
    </row>
    <row r="384" spans="1:3" x14ac:dyDescent="0.3">
      <c r="A384" s="19"/>
      <c r="B384" s="19"/>
      <c r="C384" s="19">
        <f t="shared" si="7"/>
        <v>9310.0000000000018</v>
      </c>
    </row>
    <row r="385" spans="1:3" x14ac:dyDescent="0.3">
      <c r="A385" s="19"/>
      <c r="B385" s="19"/>
      <c r="C385" s="19">
        <f t="shared" si="7"/>
        <v>9530</v>
      </c>
    </row>
    <row r="386" spans="1:3" x14ac:dyDescent="0.3">
      <c r="A386" s="19"/>
      <c r="B386" s="19"/>
      <c r="C386" s="19">
        <f t="shared" si="7"/>
        <v>9760</v>
      </c>
    </row>
    <row r="387" spans="1:3" x14ac:dyDescent="0.3">
      <c r="A387" s="19"/>
      <c r="B387" s="19"/>
      <c r="C387" s="19">
        <f t="shared" si="7"/>
        <v>10000</v>
      </c>
    </row>
    <row r="388" spans="1:3" x14ac:dyDescent="0.3">
      <c r="A388" s="19"/>
      <c r="B388" s="19"/>
      <c r="C388" s="19">
        <f t="shared" si="7"/>
        <v>10200</v>
      </c>
    </row>
    <row r="389" spans="1:3" x14ac:dyDescent="0.3">
      <c r="A389" s="19"/>
      <c r="B389" s="19"/>
      <c r="C389" s="19">
        <f t="shared" si="7"/>
        <v>10500</v>
      </c>
    </row>
    <row r="390" spans="1:3" x14ac:dyDescent="0.3">
      <c r="A390" s="19"/>
      <c r="B390" s="19"/>
      <c r="C390" s="19">
        <f t="shared" si="7"/>
        <v>10700.000000000002</v>
      </c>
    </row>
    <row r="391" spans="1:3" x14ac:dyDescent="0.3">
      <c r="A391" s="19"/>
      <c r="B391" s="19"/>
      <c r="C391" s="19">
        <f t="shared" si="7"/>
        <v>11000</v>
      </c>
    </row>
    <row r="392" spans="1:3" x14ac:dyDescent="0.3">
      <c r="A392" s="19"/>
      <c r="B392" s="19"/>
      <c r="C392" s="19">
        <f t="shared" si="7"/>
        <v>11299.999999999998</v>
      </c>
    </row>
    <row r="393" spans="1:3" x14ac:dyDescent="0.3">
      <c r="A393" s="19"/>
      <c r="B393" s="19"/>
      <c r="C393" s="19">
        <f t="shared" si="7"/>
        <v>11500</v>
      </c>
    </row>
    <row r="394" spans="1:3" x14ac:dyDescent="0.3">
      <c r="A394" s="19"/>
      <c r="B394" s="19"/>
      <c r="C394" s="19">
        <f t="shared" si="7"/>
        <v>11799.999999999998</v>
      </c>
    </row>
    <row r="395" spans="1:3" x14ac:dyDescent="0.3">
      <c r="A395" s="19"/>
      <c r="B395" s="19"/>
      <c r="C395" s="19">
        <f t="shared" si="7"/>
        <v>12100</v>
      </c>
    </row>
    <row r="396" spans="1:3" x14ac:dyDescent="0.3">
      <c r="A396" s="19"/>
      <c r="B396" s="19"/>
      <c r="C396" s="19">
        <f t="shared" si="7"/>
        <v>12400</v>
      </c>
    </row>
    <row r="397" spans="1:3" x14ac:dyDescent="0.3">
      <c r="A397" s="19"/>
      <c r="B397" s="19"/>
      <c r="C397" s="19">
        <f t="shared" si="7"/>
        <v>12700</v>
      </c>
    </row>
    <row r="398" spans="1:3" x14ac:dyDescent="0.3">
      <c r="A398" s="19"/>
      <c r="B398" s="19"/>
      <c r="C398" s="19">
        <f t="shared" si="7"/>
        <v>13000</v>
      </c>
    </row>
    <row r="399" spans="1:3" x14ac:dyDescent="0.3">
      <c r="A399" s="19"/>
      <c r="B399" s="19"/>
      <c r="C399" s="19">
        <f t="shared" si="7"/>
        <v>13300</v>
      </c>
    </row>
    <row r="400" spans="1:3" x14ac:dyDescent="0.3">
      <c r="A400" s="19"/>
      <c r="B400" s="19"/>
      <c r="C400" s="19">
        <f t="shared" si="7"/>
        <v>13700</v>
      </c>
    </row>
    <row r="401" spans="1:3" x14ac:dyDescent="0.3">
      <c r="A401" s="19"/>
      <c r="B401" s="19"/>
      <c r="C401" s="19">
        <f t="shared" si="7"/>
        <v>14000</v>
      </c>
    </row>
    <row r="402" spans="1:3" x14ac:dyDescent="0.3">
      <c r="A402" s="19"/>
      <c r="B402" s="19"/>
      <c r="C402" s="19">
        <f t="shared" si="7"/>
        <v>14300</v>
      </c>
    </row>
    <row r="403" spans="1:3" x14ac:dyDescent="0.3">
      <c r="A403" s="19"/>
      <c r="B403" s="19"/>
      <c r="C403" s="19">
        <f t="shared" si="7"/>
        <v>14700</v>
      </c>
    </row>
    <row r="404" spans="1:3" x14ac:dyDescent="0.3">
      <c r="A404" s="19"/>
      <c r="B404" s="19"/>
      <c r="C404" s="19">
        <f t="shared" si="7"/>
        <v>15000</v>
      </c>
    </row>
    <row r="405" spans="1:3" x14ac:dyDescent="0.3">
      <c r="A405" s="19"/>
      <c r="B405" s="19"/>
      <c r="C405" s="19">
        <f t="shared" si="7"/>
        <v>15400</v>
      </c>
    </row>
    <row r="406" spans="1:3" x14ac:dyDescent="0.3">
      <c r="A406" s="19"/>
      <c r="B406" s="19"/>
      <c r="C406" s="19">
        <f t="shared" si="7"/>
        <v>15800</v>
      </c>
    </row>
    <row r="407" spans="1:3" x14ac:dyDescent="0.3">
      <c r="A407" s="19"/>
      <c r="B407" s="19"/>
      <c r="C407" s="19">
        <f t="shared" si="7"/>
        <v>16200.000000000002</v>
      </c>
    </row>
    <row r="408" spans="1:3" x14ac:dyDescent="0.3">
      <c r="A408" s="19"/>
      <c r="B408" s="19"/>
      <c r="C408" s="19">
        <f t="shared" si="7"/>
        <v>16500</v>
      </c>
    </row>
    <row r="409" spans="1:3" x14ac:dyDescent="0.3">
      <c r="A409" s="19"/>
      <c r="B409" s="19"/>
      <c r="C409" s="19">
        <f t="shared" si="7"/>
        <v>16900</v>
      </c>
    </row>
    <row r="410" spans="1:3" x14ac:dyDescent="0.3">
      <c r="A410" s="19"/>
      <c r="B410" s="19"/>
      <c r="C410" s="19">
        <f t="shared" si="7"/>
        <v>17400</v>
      </c>
    </row>
    <row r="411" spans="1:3" x14ac:dyDescent="0.3">
      <c r="A411" s="19"/>
      <c r="B411" s="19"/>
      <c r="C411" s="19">
        <f t="shared" si="7"/>
        <v>17800</v>
      </c>
    </row>
    <row r="412" spans="1:3" x14ac:dyDescent="0.3">
      <c r="A412" s="19"/>
      <c r="B412" s="19"/>
      <c r="C412" s="19">
        <f t="shared" si="7"/>
        <v>18200</v>
      </c>
    </row>
    <row r="413" spans="1:3" x14ac:dyDescent="0.3">
      <c r="A413" s="19"/>
      <c r="B413" s="19"/>
      <c r="C413" s="19">
        <f t="shared" si="7"/>
        <v>18700.000000000004</v>
      </c>
    </row>
    <row r="414" spans="1:3" x14ac:dyDescent="0.3">
      <c r="A414" s="19"/>
      <c r="B414" s="19"/>
      <c r="C414" s="19">
        <f t="shared" si="7"/>
        <v>19099.999999999996</v>
      </c>
    </row>
    <row r="415" spans="1:3" x14ac:dyDescent="0.3">
      <c r="A415" s="19"/>
      <c r="B415" s="19"/>
      <c r="C415" s="19">
        <f t="shared" si="7"/>
        <v>19600</v>
      </c>
    </row>
    <row r="416" spans="1:3" x14ac:dyDescent="0.3">
      <c r="A416" s="19"/>
      <c r="B416" s="19"/>
      <c r="C416" s="19">
        <f t="shared" si="7"/>
        <v>20000</v>
      </c>
    </row>
    <row r="417" spans="1:3" x14ac:dyDescent="0.3">
      <c r="A417" s="19"/>
      <c r="B417" s="19"/>
      <c r="C417" s="19">
        <f t="shared" si="7"/>
        <v>20500</v>
      </c>
    </row>
    <row r="418" spans="1:3" x14ac:dyDescent="0.3">
      <c r="A418" s="19"/>
      <c r="B418" s="19"/>
      <c r="C418" s="19">
        <f t="shared" si="7"/>
        <v>21000</v>
      </c>
    </row>
    <row r="419" spans="1:3" x14ac:dyDescent="0.3">
      <c r="A419" s="19"/>
      <c r="B419" s="19"/>
      <c r="C419" s="19">
        <f t="shared" si="7"/>
        <v>21500</v>
      </c>
    </row>
    <row r="420" spans="1:3" x14ac:dyDescent="0.3">
      <c r="A420" s="19"/>
      <c r="B420" s="19"/>
      <c r="C420" s="19">
        <f t="shared" ref="C420:C483" si="8">C324*10</f>
        <v>22100</v>
      </c>
    </row>
    <row r="421" spans="1:3" x14ac:dyDescent="0.3">
      <c r="A421" s="19"/>
      <c r="B421" s="19"/>
      <c r="C421" s="19">
        <f t="shared" si="8"/>
        <v>22599.999999999996</v>
      </c>
    </row>
    <row r="422" spans="1:3" x14ac:dyDescent="0.3">
      <c r="A422" s="19"/>
      <c r="B422" s="19"/>
      <c r="C422" s="19">
        <f t="shared" si="8"/>
        <v>23200</v>
      </c>
    </row>
    <row r="423" spans="1:3" x14ac:dyDescent="0.3">
      <c r="A423" s="19"/>
      <c r="B423" s="19"/>
      <c r="C423" s="19">
        <f t="shared" si="8"/>
        <v>23700.000000000004</v>
      </c>
    </row>
    <row r="424" spans="1:3" x14ac:dyDescent="0.3">
      <c r="A424" s="19"/>
      <c r="B424" s="19"/>
      <c r="C424" s="19">
        <f t="shared" si="8"/>
        <v>24300</v>
      </c>
    </row>
    <row r="425" spans="1:3" x14ac:dyDescent="0.3">
      <c r="A425" s="19"/>
      <c r="B425" s="19"/>
      <c r="C425" s="19">
        <f t="shared" si="8"/>
        <v>24900.000000000004</v>
      </c>
    </row>
    <row r="426" spans="1:3" x14ac:dyDescent="0.3">
      <c r="A426" s="19"/>
      <c r="B426" s="19"/>
      <c r="C426" s="19">
        <f t="shared" si="8"/>
        <v>25500</v>
      </c>
    </row>
    <row r="427" spans="1:3" x14ac:dyDescent="0.3">
      <c r="A427" s="19"/>
      <c r="B427" s="19"/>
      <c r="C427" s="19">
        <f t="shared" si="8"/>
        <v>26100</v>
      </c>
    </row>
    <row r="428" spans="1:3" x14ac:dyDescent="0.3">
      <c r="A428" s="19"/>
      <c r="B428" s="19"/>
      <c r="C428" s="19">
        <f t="shared" si="8"/>
        <v>26700</v>
      </c>
    </row>
    <row r="429" spans="1:3" x14ac:dyDescent="0.3">
      <c r="A429" s="19"/>
      <c r="B429" s="19"/>
      <c r="C429" s="19">
        <f t="shared" si="8"/>
        <v>27400</v>
      </c>
    </row>
    <row r="430" spans="1:3" x14ac:dyDescent="0.3">
      <c r="A430" s="19"/>
      <c r="B430" s="19"/>
      <c r="C430" s="19">
        <f t="shared" si="8"/>
        <v>28000</v>
      </c>
    </row>
    <row r="431" spans="1:3" x14ac:dyDescent="0.3">
      <c r="A431" s="19"/>
      <c r="B431" s="19"/>
      <c r="C431" s="19">
        <f t="shared" si="8"/>
        <v>28700</v>
      </c>
    </row>
    <row r="432" spans="1:3" x14ac:dyDescent="0.3">
      <c r="A432" s="19"/>
      <c r="B432" s="19"/>
      <c r="C432" s="19">
        <f t="shared" si="8"/>
        <v>29400</v>
      </c>
    </row>
    <row r="433" spans="1:3" x14ac:dyDescent="0.3">
      <c r="A433" s="19"/>
      <c r="B433" s="19"/>
      <c r="C433" s="19">
        <f t="shared" si="8"/>
        <v>30100</v>
      </c>
    </row>
    <row r="434" spans="1:3" x14ac:dyDescent="0.3">
      <c r="A434" s="19"/>
      <c r="B434" s="19"/>
      <c r="C434" s="19">
        <f t="shared" si="8"/>
        <v>30900</v>
      </c>
    </row>
    <row r="435" spans="1:3" x14ac:dyDescent="0.3">
      <c r="A435" s="19"/>
      <c r="B435" s="19"/>
      <c r="C435" s="19">
        <f t="shared" si="8"/>
        <v>31600</v>
      </c>
    </row>
    <row r="436" spans="1:3" x14ac:dyDescent="0.3">
      <c r="A436" s="19"/>
      <c r="B436" s="19"/>
      <c r="C436" s="19">
        <f t="shared" si="8"/>
        <v>32400.000000000004</v>
      </c>
    </row>
    <row r="437" spans="1:3" x14ac:dyDescent="0.3">
      <c r="A437" s="19"/>
      <c r="B437" s="19"/>
      <c r="C437" s="19">
        <f t="shared" si="8"/>
        <v>33199.999999999993</v>
      </c>
    </row>
    <row r="438" spans="1:3" x14ac:dyDescent="0.3">
      <c r="A438" s="19"/>
      <c r="B438" s="19"/>
      <c r="C438" s="19">
        <f t="shared" si="8"/>
        <v>34000</v>
      </c>
    </row>
    <row r="439" spans="1:3" x14ac:dyDescent="0.3">
      <c r="A439" s="19"/>
      <c r="B439" s="19"/>
      <c r="C439" s="19">
        <f t="shared" si="8"/>
        <v>34800</v>
      </c>
    </row>
    <row r="440" spans="1:3" x14ac:dyDescent="0.3">
      <c r="A440" s="19"/>
      <c r="B440" s="19"/>
      <c r="C440" s="19">
        <f t="shared" si="8"/>
        <v>35699.999999999993</v>
      </c>
    </row>
    <row r="441" spans="1:3" x14ac:dyDescent="0.3">
      <c r="A441" s="19"/>
      <c r="B441" s="19"/>
      <c r="C441" s="19">
        <f t="shared" si="8"/>
        <v>36500</v>
      </c>
    </row>
    <row r="442" spans="1:3" x14ac:dyDescent="0.3">
      <c r="A442" s="19"/>
      <c r="B442" s="19"/>
      <c r="C442" s="19">
        <f t="shared" si="8"/>
        <v>37400.000000000007</v>
      </c>
    </row>
    <row r="443" spans="1:3" x14ac:dyDescent="0.3">
      <c r="A443" s="19"/>
      <c r="B443" s="19"/>
      <c r="C443" s="19">
        <f t="shared" si="8"/>
        <v>38300</v>
      </c>
    </row>
    <row r="444" spans="1:3" x14ac:dyDescent="0.3">
      <c r="A444" s="19"/>
      <c r="B444" s="19"/>
      <c r="C444" s="19">
        <f t="shared" si="8"/>
        <v>39200</v>
      </c>
    </row>
    <row r="445" spans="1:3" x14ac:dyDescent="0.3">
      <c r="A445" s="19"/>
      <c r="B445" s="19"/>
      <c r="C445" s="19">
        <f t="shared" si="8"/>
        <v>40199.999999999993</v>
      </c>
    </row>
    <row r="446" spans="1:3" x14ac:dyDescent="0.3">
      <c r="A446" s="19"/>
      <c r="B446" s="19"/>
      <c r="C446" s="19">
        <f t="shared" si="8"/>
        <v>41200</v>
      </c>
    </row>
    <row r="447" spans="1:3" x14ac:dyDescent="0.3">
      <c r="A447" s="19"/>
      <c r="B447" s="19"/>
      <c r="C447" s="19">
        <f t="shared" si="8"/>
        <v>42199.999999999993</v>
      </c>
    </row>
    <row r="448" spans="1:3" x14ac:dyDescent="0.3">
      <c r="A448" s="19"/>
      <c r="B448" s="19"/>
      <c r="C448" s="19">
        <f t="shared" si="8"/>
        <v>43200</v>
      </c>
    </row>
    <row r="449" spans="1:3" x14ac:dyDescent="0.3">
      <c r="A449" s="19"/>
      <c r="B449" s="19"/>
      <c r="C449" s="19">
        <f t="shared" si="8"/>
        <v>44200</v>
      </c>
    </row>
    <row r="450" spans="1:3" x14ac:dyDescent="0.3">
      <c r="A450" s="19"/>
      <c r="B450" s="19"/>
      <c r="C450" s="19">
        <f t="shared" si="8"/>
        <v>45300.000000000007</v>
      </c>
    </row>
    <row r="451" spans="1:3" x14ac:dyDescent="0.3">
      <c r="A451" s="19"/>
      <c r="B451" s="19"/>
      <c r="C451" s="19">
        <f t="shared" si="8"/>
        <v>46400</v>
      </c>
    </row>
    <row r="452" spans="1:3" x14ac:dyDescent="0.3">
      <c r="A452" s="19"/>
      <c r="B452" s="19"/>
      <c r="C452" s="19">
        <f t="shared" si="8"/>
        <v>47500</v>
      </c>
    </row>
    <row r="453" spans="1:3" x14ac:dyDescent="0.3">
      <c r="A453" s="19"/>
      <c r="B453" s="19"/>
      <c r="C453" s="19">
        <f t="shared" si="8"/>
        <v>48700</v>
      </c>
    </row>
    <row r="454" spans="1:3" x14ac:dyDescent="0.3">
      <c r="A454" s="19"/>
      <c r="B454" s="19"/>
      <c r="C454" s="19">
        <f t="shared" si="8"/>
        <v>49900.000000000007</v>
      </c>
    </row>
    <row r="455" spans="1:3" x14ac:dyDescent="0.3">
      <c r="A455" s="19"/>
      <c r="B455" s="19"/>
      <c r="C455" s="19">
        <f t="shared" si="8"/>
        <v>51100</v>
      </c>
    </row>
    <row r="456" spans="1:3" x14ac:dyDescent="0.3">
      <c r="A456" s="19"/>
      <c r="B456" s="19"/>
      <c r="C456" s="19">
        <f t="shared" si="8"/>
        <v>52300</v>
      </c>
    </row>
    <row r="457" spans="1:3" x14ac:dyDescent="0.3">
      <c r="A457" s="19"/>
      <c r="B457" s="19"/>
      <c r="C457" s="19">
        <f t="shared" si="8"/>
        <v>53600</v>
      </c>
    </row>
    <row r="458" spans="1:3" x14ac:dyDescent="0.3">
      <c r="A458" s="19"/>
      <c r="B458" s="19"/>
      <c r="C458" s="19">
        <f t="shared" si="8"/>
        <v>54900</v>
      </c>
    </row>
    <row r="459" spans="1:3" x14ac:dyDescent="0.3">
      <c r="A459" s="19"/>
      <c r="B459" s="19"/>
      <c r="C459" s="19">
        <f t="shared" si="8"/>
        <v>56200</v>
      </c>
    </row>
    <row r="460" spans="1:3" x14ac:dyDescent="0.3">
      <c r="A460" s="19"/>
      <c r="B460" s="19"/>
      <c r="C460" s="19">
        <f t="shared" si="8"/>
        <v>57600</v>
      </c>
    </row>
    <row r="461" spans="1:3" x14ac:dyDescent="0.3">
      <c r="A461" s="19"/>
      <c r="B461" s="19"/>
      <c r="C461" s="19">
        <f t="shared" si="8"/>
        <v>59000</v>
      </c>
    </row>
    <row r="462" spans="1:3" x14ac:dyDescent="0.3">
      <c r="A462" s="19"/>
      <c r="B462" s="19"/>
      <c r="C462" s="19">
        <f t="shared" si="8"/>
        <v>60400</v>
      </c>
    </row>
    <row r="463" spans="1:3" x14ac:dyDescent="0.3">
      <c r="A463" s="19"/>
      <c r="B463" s="19"/>
      <c r="C463" s="19">
        <f t="shared" si="8"/>
        <v>61900</v>
      </c>
    </row>
    <row r="464" spans="1:3" x14ac:dyDescent="0.3">
      <c r="A464" s="19"/>
      <c r="B464" s="19"/>
      <c r="C464" s="19">
        <f t="shared" si="8"/>
        <v>63400</v>
      </c>
    </row>
    <row r="465" spans="1:3" x14ac:dyDescent="0.3">
      <c r="A465" s="19"/>
      <c r="B465" s="19"/>
      <c r="C465" s="19">
        <f t="shared" si="8"/>
        <v>64900</v>
      </c>
    </row>
    <row r="466" spans="1:3" x14ac:dyDescent="0.3">
      <c r="A466" s="19"/>
      <c r="B466" s="19"/>
      <c r="C466" s="19">
        <f t="shared" si="8"/>
        <v>66500</v>
      </c>
    </row>
    <row r="467" spans="1:3" x14ac:dyDescent="0.3">
      <c r="A467" s="19"/>
      <c r="B467" s="19"/>
      <c r="C467" s="19">
        <f t="shared" si="8"/>
        <v>68100</v>
      </c>
    </row>
    <row r="468" spans="1:3" x14ac:dyDescent="0.3">
      <c r="A468" s="19"/>
      <c r="B468" s="19"/>
      <c r="C468" s="19">
        <f t="shared" si="8"/>
        <v>69800.000000000015</v>
      </c>
    </row>
    <row r="469" spans="1:3" x14ac:dyDescent="0.3">
      <c r="A469" s="19"/>
      <c r="B469" s="19"/>
      <c r="C469" s="19">
        <f t="shared" si="8"/>
        <v>71500</v>
      </c>
    </row>
    <row r="470" spans="1:3" x14ac:dyDescent="0.3">
      <c r="A470" s="19"/>
      <c r="B470" s="19"/>
      <c r="C470" s="19">
        <f t="shared" si="8"/>
        <v>73200</v>
      </c>
    </row>
    <row r="471" spans="1:3" x14ac:dyDescent="0.3">
      <c r="A471" s="19"/>
      <c r="B471" s="19"/>
      <c r="C471" s="19">
        <f t="shared" si="8"/>
        <v>75000</v>
      </c>
    </row>
    <row r="472" spans="1:3" x14ac:dyDescent="0.3">
      <c r="A472" s="19"/>
      <c r="B472" s="19"/>
      <c r="C472" s="19">
        <f t="shared" si="8"/>
        <v>76800</v>
      </c>
    </row>
    <row r="473" spans="1:3" x14ac:dyDescent="0.3">
      <c r="A473" s="19"/>
      <c r="B473" s="19"/>
      <c r="C473" s="19">
        <f t="shared" si="8"/>
        <v>78700</v>
      </c>
    </row>
    <row r="474" spans="1:3" x14ac:dyDescent="0.3">
      <c r="A474" s="19"/>
      <c r="B474" s="19"/>
      <c r="C474" s="19">
        <f t="shared" si="8"/>
        <v>80600.000000000015</v>
      </c>
    </row>
    <row r="475" spans="1:3" x14ac:dyDescent="0.3">
      <c r="A475" s="19"/>
      <c r="B475" s="19"/>
      <c r="C475" s="19">
        <f t="shared" si="8"/>
        <v>82500</v>
      </c>
    </row>
    <row r="476" spans="1:3" x14ac:dyDescent="0.3">
      <c r="A476" s="19"/>
      <c r="B476" s="19"/>
      <c r="C476" s="19">
        <f t="shared" si="8"/>
        <v>84500</v>
      </c>
    </row>
    <row r="477" spans="1:3" x14ac:dyDescent="0.3">
      <c r="A477" s="19"/>
      <c r="B477" s="19"/>
      <c r="C477" s="19">
        <f t="shared" si="8"/>
        <v>86600</v>
      </c>
    </row>
    <row r="478" spans="1:3" x14ac:dyDescent="0.3">
      <c r="A478" s="19"/>
      <c r="B478" s="19"/>
      <c r="C478" s="19">
        <f t="shared" si="8"/>
        <v>88699.999999999985</v>
      </c>
    </row>
    <row r="479" spans="1:3" x14ac:dyDescent="0.3">
      <c r="A479" s="19"/>
      <c r="B479" s="19"/>
      <c r="C479" s="19">
        <f t="shared" si="8"/>
        <v>90900</v>
      </c>
    </row>
    <row r="480" spans="1:3" x14ac:dyDescent="0.3">
      <c r="A480" s="19"/>
      <c r="B480" s="19"/>
      <c r="C480" s="19">
        <f t="shared" si="8"/>
        <v>93100.000000000015</v>
      </c>
    </row>
    <row r="481" spans="1:3" x14ac:dyDescent="0.3">
      <c r="A481" s="19"/>
      <c r="B481" s="19"/>
      <c r="C481" s="19">
        <f t="shared" si="8"/>
        <v>95300</v>
      </c>
    </row>
    <row r="482" spans="1:3" x14ac:dyDescent="0.3">
      <c r="A482" s="19"/>
      <c r="B482" s="19"/>
      <c r="C482" s="19">
        <f t="shared" si="8"/>
        <v>97600</v>
      </c>
    </row>
    <row r="483" spans="1:3" x14ac:dyDescent="0.3">
      <c r="A483" s="19"/>
      <c r="B483" s="19"/>
      <c r="C483" s="19">
        <f t="shared" si="8"/>
        <v>100000</v>
      </c>
    </row>
    <row r="484" spans="1:3" x14ac:dyDescent="0.3">
      <c r="A484" s="19"/>
      <c r="B484" s="19"/>
      <c r="C484" s="19">
        <f t="shared" ref="C484:C547" si="9">C388*10</f>
        <v>102000</v>
      </c>
    </row>
    <row r="485" spans="1:3" x14ac:dyDescent="0.3">
      <c r="A485" s="19"/>
      <c r="B485" s="19"/>
      <c r="C485" s="19">
        <f t="shared" si="9"/>
        <v>105000</v>
      </c>
    </row>
    <row r="486" spans="1:3" x14ac:dyDescent="0.3">
      <c r="A486" s="19"/>
      <c r="B486" s="19"/>
      <c r="C486" s="19">
        <f t="shared" si="9"/>
        <v>107000.00000000001</v>
      </c>
    </row>
    <row r="487" spans="1:3" x14ac:dyDescent="0.3">
      <c r="A487" s="19"/>
      <c r="B487" s="19"/>
      <c r="C487" s="19">
        <f t="shared" si="9"/>
        <v>110000</v>
      </c>
    </row>
    <row r="488" spans="1:3" x14ac:dyDescent="0.3">
      <c r="A488" s="19"/>
      <c r="B488" s="19"/>
      <c r="C488" s="19">
        <f t="shared" si="9"/>
        <v>112999.99999999999</v>
      </c>
    </row>
    <row r="489" spans="1:3" x14ac:dyDescent="0.3">
      <c r="A489" s="19"/>
      <c r="B489" s="19"/>
      <c r="C489" s="19">
        <f t="shared" si="9"/>
        <v>115000</v>
      </c>
    </row>
    <row r="490" spans="1:3" x14ac:dyDescent="0.3">
      <c r="A490" s="19"/>
      <c r="B490" s="19"/>
      <c r="C490" s="19">
        <f t="shared" si="9"/>
        <v>117999.99999999999</v>
      </c>
    </row>
    <row r="491" spans="1:3" x14ac:dyDescent="0.3">
      <c r="A491" s="19"/>
      <c r="B491" s="19"/>
      <c r="C491" s="19">
        <f t="shared" si="9"/>
        <v>121000</v>
      </c>
    </row>
    <row r="492" spans="1:3" x14ac:dyDescent="0.3">
      <c r="A492" s="19"/>
      <c r="B492" s="19"/>
      <c r="C492" s="19">
        <f t="shared" si="9"/>
        <v>124000</v>
      </c>
    </row>
    <row r="493" spans="1:3" x14ac:dyDescent="0.3">
      <c r="A493" s="19"/>
      <c r="B493" s="19"/>
      <c r="C493" s="19">
        <f t="shared" si="9"/>
        <v>127000</v>
      </c>
    </row>
    <row r="494" spans="1:3" x14ac:dyDescent="0.3">
      <c r="A494" s="19"/>
      <c r="B494" s="19"/>
      <c r="C494" s="19">
        <f t="shared" si="9"/>
        <v>130000</v>
      </c>
    </row>
    <row r="495" spans="1:3" x14ac:dyDescent="0.3">
      <c r="A495" s="19"/>
      <c r="B495" s="19"/>
      <c r="C495" s="19">
        <f t="shared" si="9"/>
        <v>133000</v>
      </c>
    </row>
    <row r="496" spans="1:3" x14ac:dyDescent="0.3">
      <c r="A496" s="19"/>
      <c r="B496" s="19"/>
      <c r="C496" s="19">
        <f t="shared" si="9"/>
        <v>137000</v>
      </c>
    </row>
    <row r="497" spans="1:3" x14ac:dyDescent="0.3">
      <c r="A497" s="19"/>
      <c r="B497" s="19"/>
      <c r="C497" s="19">
        <f t="shared" si="9"/>
        <v>140000</v>
      </c>
    </row>
    <row r="498" spans="1:3" x14ac:dyDescent="0.3">
      <c r="A498" s="19"/>
      <c r="B498" s="19"/>
      <c r="C498" s="19">
        <f t="shared" si="9"/>
        <v>143000</v>
      </c>
    </row>
    <row r="499" spans="1:3" x14ac:dyDescent="0.3">
      <c r="A499" s="19"/>
      <c r="B499" s="19"/>
      <c r="C499" s="19">
        <f t="shared" si="9"/>
        <v>147000</v>
      </c>
    </row>
    <row r="500" spans="1:3" x14ac:dyDescent="0.3">
      <c r="A500" s="19"/>
      <c r="B500" s="19"/>
      <c r="C500" s="19">
        <f t="shared" si="9"/>
        <v>150000</v>
      </c>
    </row>
    <row r="501" spans="1:3" x14ac:dyDescent="0.3">
      <c r="A501" s="19"/>
      <c r="B501" s="19"/>
      <c r="C501" s="19">
        <f t="shared" si="9"/>
        <v>154000</v>
      </c>
    </row>
    <row r="502" spans="1:3" x14ac:dyDescent="0.3">
      <c r="A502" s="19"/>
      <c r="B502" s="19"/>
      <c r="C502" s="19">
        <f t="shared" si="9"/>
        <v>158000</v>
      </c>
    </row>
    <row r="503" spans="1:3" x14ac:dyDescent="0.3">
      <c r="A503" s="19"/>
      <c r="B503" s="19"/>
      <c r="C503" s="19">
        <f t="shared" si="9"/>
        <v>162000.00000000003</v>
      </c>
    </row>
    <row r="504" spans="1:3" x14ac:dyDescent="0.3">
      <c r="A504" s="19"/>
      <c r="B504" s="19"/>
      <c r="C504" s="19">
        <f t="shared" si="9"/>
        <v>165000</v>
      </c>
    </row>
    <row r="505" spans="1:3" x14ac:dyDescent="0.3">
      <c r="A505" s="19"/>
      <c r="B505" s="19"/>
      <c r="C505" s="19">
        <f t="shared" si="9"/>
        <v>169000</v>
      </c>
    </row>
    <row r="506" spans="1:3" x14ac:dyDescent="0.3">
      <c r="A506" s="19"/>
      <c r="B506" s="19"/>
      <c r="C506" s="19">
        <f t="shared" si="9"/>
        <v>174000</v>
      </c>
    </row>
    <row r="507" spans="1:3" x14ac:dyDescent="0.3">
      <c r="A507" s="19"/>
      <c r="B507" s="19"/>
      <c r="C507" s="19">
        <f t="shared" si="9"/>
        <v>178000</v>
      </c>
    </row>
    <row r="508" spans="1:3" x14ac:dyDescent="0.3">
      <c r="A508" s="19"/>
      <c r="B508" s="19"/>
      <c r="C508" s="19">
        <f t="shared" si="9"/>
        <v>182000</v>
      </c>
    </row>
    <row r="509" spans="1:3" x14ac:dyDescent="0.3">
      <c r="A509" s="19"/>
      <c r="B509" s="19"/>
      <c r="C509" s="19">
        <f t="shared" si="9"/>
        <v>187000.00000000003</v>
      </c>
    </row>
    <row r="510" spans="1:3" x14ac:dyDescent="0.3">
      <c r="A510" s="19"/>
      <c r="B510" s="19"/>
      <c r="C510" s="19">
        <f t="shared" si="9"/>
        <v>190999.99999999997</v>
      </c>
    </row>
    <row r="511" spans="1:3" x14ac:dyDescent="0.3">
      <c r="A511" s="19"/>
      <c r="B511" s="19"/>
      <c r="C511" s="19">
        <f t="shared" si="9"/>
        <v>196000</v>
      </c>
    </row>
    <row r="512" spans="1:3" x14ac:dyDescent="0.3">
      <c r="A512" s="19"/>
      <c r="B512" s="19"/>
      <c r="C512" s="19">
        <f t="shared" si="9"/>
        <v>200000</v>
      </c>
    </row>
    <row r="513" spans="1:3" x14ac:dyDescent="0.3">
      <c r="A513" s="19"/>
      <c r="B513" s="19"/>
      <c r="C513" s="19">
        <f t="shared" si="9"/>
        <v>205000</v>
      </c>
    </row>
    <row r="514" spans="1:3" x14ac:dyDescent="0.3">
      <c r="A514" s="19"/>
      <c r="B514" s="19"/>
      <c r="C514" s="19">
        <f t="shared" si="9"/>
        <v>210000</v>
      </c>
    </row>
    <row r="515" spans="1:3" x14ac:dyDescent="0.3">
      <c r="A515" s="19"/>
      <c r="B515" s="19"/>
      <c r="C515" s="19">
        <f t="shared" si="9"/>
        <v>215000</v>
      </c>
    </row>
    <row r="516" spans="1:3" x14ac:dyDescent="0.3">
      <c r="A516" s="19"/>
      <c r="B516" s="19"/>
      <c r="C516" s="19">
        <f t="shared" si="9"/>
        <v>221000</v>
      </c>
    </row>
    <row r="517" spans="1:3" x14ac:dyDescent="0.3">
      <c r="A517" s="19"/>
      <c r="B517" s="19"/>
      <c r="C517" s="19">
        <f t="shared" si="9"/>
        <v>225999.99999999997</v>
      </c>
    </row>
    <row r="518" spans="1:3" x14ac:dyDescent="0.3">
      <c r="A518" s="19"/>
      <c r="B518" s="19"/>
      <c r="C518" s="19">
        <f t="shared" si="9"/>
        <v>232000</v>
      </c>
    </row>
    <row r="519" spans="1:3" x14ac:dyDescent="0.3">
      <c r="A519" s="19"/>
      <c r="B519" s="19"/>
      <c r="C519" s="19">
        <f t="shared" si="9"/>
        <v>237000.00000000003</v>
      </c>
    </row>
    <row r="520" spans="1:3" x14ac:dyDescent="0.3">
      <c r="A520" s="19"/>
      <c r="B520" s="19"/>
      <c r="C520" s="19">
        <f t="shared" si="9"/>
        <v>243000</v>
      </c>
    </row>
    <row r="521" spans="1:3" x14ac:dyDescent="0.3">
      <c r="A521" s="19"/>
      <c r="B521" s="19"/>
      <c r="C521" s="19">
        <f t="shared" si="9"/>
        <v>249000.00000000003</v>
      </c>
    </row>
    <row r="522" spans="1:3" x14ac:dyDescent="0.3">
      <c r="A522" s="19"/>
      <c r="B522" s="19"/>
      <c r="C522" s="19">
        <f t="shared" si="9"/>
        <v>255000</v>
      </c>
    </row>
    <row r="523" spans="1:3" x14ac:dyDescent="0.3">
      <c r="A523" s="19"/>
      <c r="B523" s="19"/>
      <c r="C523" s="19">
        <f t="shared" si="9"/>
        <v>261000</v>
      </c>
    </row>
    <row r="524" spans="1:3" x14ac:dyDescent="0.3">
      <c r="A524" s="19"/>
      <c r="B524" s="19"/>
      <c r="C524" s="19">
        <f t="shared" si="9"/>
        <v>267000</v>
      </c>
    </row>
    <row r="525" spans="1:3" x14ac:dyDescent="0.3">
      <c r="A525" s="19"/>
      <c r="B525" s="19"/>
      <c r="C525" s="19">
        <f t="shared" si="9"/>
        <v>274000</v>
      </c>
    </row>
    <row r="526" spans="1:3" x14ac:dyDescent="0.3">
      <c r="A526" s="19"/>
      <c r="B526" s="19"/>
      <c r="C526" s="19">
        <f t="shared" si="9"/>
        <v>280000</v>
      </c>
    </row>
    <row r="527" spans="1:3" x14ac:dyDescent="0.3">
      <c r="A527" s="19"/>
      <c r="B527" s="19"/>
      <c r="C527" s="19">
        <f t="shared" si="9"/>
        <v>287000</v>
      </c>
    </row>
    <row r="528" spans="1:3" x14ac:dyDescent="0.3">
      <c r="A528" s="19"/>
      <c r="B528" s="19"/>
      <c r="C528" s="19">
        <f t="shared" si="9"/>
        <v>294000</v>
      </c>
    </row>
    <row r="529" spans="1:3" x14ac:dyDescent="0.3">
      <c r="A529" s="19"/>
      <c r="B529" s="19"/>
      <c r="C529" s="19">
        <f t="shared" si="9"/>
        <v>301000</v>
      </c>
    </row>
    <row r="530" spans="1:3" x14ac:dyDescent="0.3">
      <c r="A530" s="19"/>
      <c r="B530" s="19"/>
      <c r="C530" s="19">
        <f t="shared" si="9"/>
        <v>309000</v>
      </c>
    </row>
    <row r="531" spans="1:3" x14ac:dyDescent="0.3">
      <c r="A531" s="19"/>
      <c r="B531" s="19"/>
      <c r="C531" s="19">
        <f t="shared" si="9"/>
        <v>316000</v>
      </c>
    </row>
    <row r="532" spans="1:3" x14ac:dyDescent="0.3">
      <c r="A532" s="19"/>
      <c r="B532" s="19"/>
      <c r="C532" s="19">
        <f t="shared" si="9"/>
        <v>324000.00000000006</v>
      </c>
    </row>
    <row r="533" spans="1:3" x14ac:dyDescent="0.3">
      <c r="A533" s="19"/>
      <c r="B533" s="19"/>
      <c r="C533" s="19">
        <f t="shared" si="9"/>
        <v>331999.99999999994</v>
      </c>
    </row>
    <row r="534" spans="1:3" x14ac:dyDescent="0.3">
      <c r="A534" s="19"/>
      <c r="B534" s="19"/>
      <c r="C534" s="19">
        <f t="shared" si="9"/>
        <v>340000</v>
      </c>
    </row>
    <row r="535" spans="1:3" x14ac:dyDescent="0.3">
      <c r="A535" s="19"/>
      <c r="B535" s="19"/>
      <c r="C535" s="19">
        <f t="shared" si="9"/>
        <v>348000</v>
      </c>
    </row>
    <row r="536" spans="1:3" x14ac:dyDescent="0.3">
      <c r="A536" s="19"/>
      <c r="B536" s="19"/>
      <c r="C536" s="19">
        <f t="shared" si="9"/>
        <v>356999.99999999994</v>
      </c>
    </row>
    <row r="537" spans="1:3" x14ac:dyDescent="0.3">
      <c r="A537" s="19"/>
      <c r="B537" s="19"/>
      <c r="C537" s="19">
        <f t="shared" si="9"/>
        <v>365000</v>
      </c>
    </row>
    <row r="538" spans="1:3" x14ac:dyDescent="0.3">
      <c r="A538" s="19"/>
      <c r="B538" s="19"/>
      <c r="C538" s="19">
        <f t="shared" si="9"/>
        <v>374000.00000000006</v>
      </c>
    </row>
    <row r="539" spans="1:3" x14ac:dyDescent="0.3">
      <c r="A539" s="19"/>
      <c r="B539" s="19"/>
      <c r="C539" s="19">
        <f t="shared" si="9"/>
        <v>383000</v>
      </c>
    </row>
    <row r="540" spans="1:3" x14ac:dyDescent="0.3">
      <c r="A540" s="19"/>
      <c r="B540" s="19"/>
      <c r="C540" s="19">
        <f t="shared" si="9"/>
        <v>392000</v>
      </c>
    </row>
    <row r="541" spans="1:3" x14ac:dyDescent="0.3">
      <c r="A541" s="19"/>
      <c r="B541" s="19"/>
      <c r="C541" s="19">
        <f t="shared" si="9"/>
        <v>401999.99999999994</v>
      </c>
    </row>
    <row r="542" spans="1:3" x14ac:dyDescent="0.3">
      <c r="A542" s="19"/>
      <c r="B542" s="19"/>
      <c r="C542" s="19">
        <f t="shared" si="9"/>
        <v>412000</v>
      </c>
    </row>
    <row r="543" spans="1:3" x14ac:dyDescent="0.3">
      <c r="A543" s="19"/>
      <c r="B543" s="19"/>
      <c r="C543" s="19">
        <f t="shared" si="9"/>
        <v>421999.99999999994</v>
      </c>
    </row>
    <row r="544" spans="1:3" x14ac:dyDescent="0.3">
      <c r="A544" s="19"/>
      <c r="B544" s="19"/>
      <c r="C544" s="19">
        <f t="shared" si="9"/>
        <v>432000</v>
      </c>
    </row>
    <row r="545" spans="1:3" x14ac:dyDescent="0.3">
      <c r="A545" s="19"/>
      <c r="B545" s="19"/>
      <c r="C545" s="19">
        <f t="shared" si="9"/>
        <v>442000</v>
      </c>
    </row>
    <row r="546" spans="1:3" x14ac:dyDescent="0.3">
      <c r="A546" s="19"/>
      <c r="B546" s="19"/>
      <c r="C546" s="19">
        <f t="shared" si="9"/>
        <v>453000.00000000006</v>
      </c>
    </row>
    <row r="547" spans="1:3" x14ac:dyDescent="0.3">
      <c r="A547" s="19"/>
      <c r="B547" s="19"/>
      <c r="C547" s="19">
        <f t="shared" si="9"/>
        <v>464000</v>
      </c>
    </row>
    <row r="548" spans="1:3" x14ac:dyDescent="0.3">
      <c r="A548" s="19"/>
      <c r="B548" s="19"/>
      <c r="C548" s="19">
        <f t="shared" ref="C548:C611" si="10">C452*10</f>
        <v>475000</v>
      </c>
    </row>
    <row r="549" spans="1:3" x14ac:dyDescent="0.3">
      <c r="A549" s="19"/>
      <c r="B549" s="19"/>
      <c r="C549" s="19">
        <f t="shared" si="10"/>
        <v>487000</v>
      </c>
    </row>
    <row r="550" spans="1:3" x14ac:dyDescent="0.3">
      <c r="A550" s="19"/>
      <c r="B550" s="19"/>
      <c r="C550" s="19">
        <f t="shared" si="10"/>
        <v>499000.00000000006</v>
      </c>
    </row>
    <row r="551" spans="1:3" x14ac:dyDescent="0.3">
      <c r="A551" s="19"/>
      <c r="B551" s="19"/>
      <c r="C551" s="19">
        <f t="shared" si="10"/>
        <v>511000</v>
      </c>
    </row>
    <row r="552" spans="1:3" x14ac:dyDescent="0.3">
      <c r="A552" s="19"/>
      <c r="B552" s="19"/>
      <c r="C552" s="19">
        <f t="shared" si="10"/>
        <v>523000</v>
      </c>
    </row>
    <row r="553" spans="1:3" x14ac:dyDescent="0.3">
      <c r="A553" s="19"/>
      <c r="B553" s="19"/>
      <c r="C553" s="19">
        <f t="shared" si="10"/>
        <v>536000</v>
      </c>
    </row>
    <row r="554" spans="1:3" x14ac:dyDescent="0.3">
      <c r="A554" s="19"/>
      <c r="B554" s="19"/>
      <c r="C554" s="19">
        <f t="shared" si="10"/>
        <v>549000</v>
      </c>
    </row>
    <row r="555" spans="1:3" x14ac:dyDescent="0.3">
      <c r="A555" s="19"/>
      <c r="B555" s="19"/>
      <c r="C555" s="19">
        <f t="shared" si="10"/>
        <v>562000</v>
      </c>
    </row>
    <row r="556" spans="1:3" x14ac:dyDescent="0.3">
      <c r="A556" s="19"/>
      <c r="B556" s="19"/>
      <c r="C556" s="19">
        <f t="shared" si="10"/>
        <v>576000</v>
      </c>
    </row>
    <row r="557" spans="1:3" x14ac:dyDescent="0.3">
      <c r="A557" s="19"/>
      <c r="B557" s="19"/>
      <c r="C557" s="19">
        <f t="shared" si="10"/>
        <v>590000</v>
      </c>
    </row>
    <row r="558" spans="1:3" x14ac:dyDescent="0.3">
      <c r="A558" s="19"/>
      <c r="B558" s="19"/>
      <c r="C558" s="19">
        <f t="shared" si="10"/>
        <v>604000</v>
      </c>
    </row>
    <row r="559" spans="1:3" x14ac:dyDescent="0.3">
      <c r="A559" s="19"/>
      <c r="B559" s="19"/>
      <c r="C559" s="19">
        <f t="shared" si="10"/>
        <v>619000</v>
      </c>
    </row>
    <row r="560" spans="1:3" x14ac:dyDescent="0.3">
      <c r="A560" s="19"/>
      <c r="B560" s="19"/>
      <c r="C560" s="19">
        <f t="shared" si="10"/>
        <v>634000</v>
      </c>
    </row>
    <row r="561" spans="1:3" x14ac:dyDescent="0.3">
      <c r="A561" s="19"/>
      <c r="B561" s="19"/>
      <c r="C561" s="19">
        <f t="shared" si="10"/>
        <v>649000</v>
      </c>
    </row>
    <row r="562" spans="1:3" x14ac:dyDescent="0.3">
      <c r="A562" s="19"/>
      <c r="B562" s="19"/>
      <c r="C562" s="19">
        <f t="shared" si="10"/>
        <v>665000</v>
      </c>
    </row>
    <row r="563" spans="1:3" x14ac:dyDescent="0.3">
      <c r="A563" s="19"/>
      <c r="B563" s="19"/>
      <c r="C563" s="19">
        <f t="shared" si="10"/>
        <v>681000</v>
      </c>
    </row>
    <row r="564" spans="1:3" x14ac:dyDescent="0.3">
      <c r="A564" s="19"/>
      <c r="B564" s="19"/>
      <c r="C564" s="19">
        <f t="shared" si="10"/>
        <v>698000.00000000012</v>
      </c>
    </row>
    <row r="565" spans="1:3" x14ac:dyDescent="0.3">
      <c r="A565" s="19"/>
      <c r="B565" s="19"/>
      <c r="C565" s="19">
        <f t="shared" si="10"/>
        <v>715000</v>
      </c>
    </row>
    <row r="566" spans="1:3" x14ac:dyDescent="0.3">
      <c r="A566" s="19"/>
      <c r="B566" s="19"/>
      <c r="C566" s="19">
        <f t="shared" si="10"/>
        <v>732000</v>
      </c>
    </row>
    <row r="567" spans="1:3" x14ac:dyDescent="0.3">
      <c r="A567" s="19"/>
      <c r="B567" s="19"/>
      <c r="C567" s="19">
        <f t="shared" si="10"/>
        <v>750000</v>
      </c>
    </row>
    <row r="568" spans="1:3" x14ac:dyDescent="0.3">
      <c r="A568" s="19"/>
      <c r="B568" s="19"/>
      <c r="C568" s="19">
        <f t="shared" si="10"/>
        <v>768000</v>
      </c>
    </row>
    <row r="569" spans="1:3" x14ac:dyDescent="0.3">
      <c r="A569" s="19"/>
      <c r="B569" s="19"/>
      <c r="C569" s="19">
        <f t="shared" si="10"/>
        <v>787000</v>
      </c>
    </row>
    <row r="570" spans="1:3" x14ac:dyDescent="0.3">
      <c r="A570" s="19"/>
      <c r="B570" s="19"/>
      <c r="C570" s="19">
        <f t="shared" si="10"/>
        <v>806000.00000000012</v>
      </c>
    </row>
    <row r="571" spans="1:3" x14ac:dyDescent="0.3">
      <c r="A571" s="19"/>
      <c r="B571" s="19"/>
      <c r="C571" s="19">
        <f t="shared" si="10"/>
        <v>825000</v>
      </c>
    </row>
    <row r="572" spans="1:3" x14ac:dyDescent="0.3">
      <c r="A572" s="19"/>
      <c r="B572" s="19"/>
      <c r="C572" s="19">
        <f t="shared" si="10"/>
        <v>845000</v>
      </c>
    </row>
    <row r="573" spans="1:3" x14ac:dyDescent="0.3">
      <c r="A573" s="19"/>
      <c r="B573" s="19"/>
      <c r="C573" s="19">
        <f t="shared" si="10"/>
        <v>866000</v>
      </c>
    </row>
    <row r="574" spans="1:3" x14ac:dyDescent="0.3">
      <c r="A574" s="19"/>
      <c r="B574" s="19"/>
      <c r="C574" s="19">
        <f t="shared" si="10"/>
        <v>886999.99999999988</v>
      </c>
    </row>
    <row r="575" spans="1:3" x14ac:dyDescent="0.3">
      <c r="A575" s="19"/>
      <c r="B575" s="19"/>
      <c r="C575" s="19">
        <f t="shared" si="10"/>
        <v>909000</v>
      </c>
    </row>
    <row r="576" spans="1:3" x14ac:dyDescent="0.3">
      <c r="A576" s="19"/>
      <c r="B576" s="19"/>
      <c r="C576" s="19">
        <f t="shared" si="10"/>
        <v>931000.00000000012</v>
      </c>
    </row>
    <row r="577" spans="1:3" x14ac:dyDescent="0.3">
      <c r="A577" s="19"/>
      <c r="B577" s="19"/>
      <c r="C577" s="19">
        <f t="shared" si="10"/>
        <v>953000</v>
      </c>
    </row>
    <row r="578" spans="1:3" x14ac:dyDescent="0.3">
      <c r="A578" s="19"/>
      <c r="B578" s="19"/>
      <c r="C578" s="19">
        <f t="shared" si="10"/>
        <v>976000</v>
      </c>
    </row>
    <row r="579" spans="1:3" x14ac:dyDescent="0.3">
      <c r="A579" s="19"/>
      <c r="B579" s="19"/>
      <c r="C579" s="19">
        <f t="shared" si="10"/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zoomScale="85" zoomScaleNormal="85" workbookViewId="0">
      <selection activeCell="B2" sqref="B2"/>
    </sheetView>
  </sheetViews>
  <sheetFormatPr baseColWidth="10" defaultRowHeight="14.4" x14ac:dyDescent="0.3"/>
  <cols>
    <col min="2" max="2" width="13" bestFit="1" customWidth="1"/>
    <col min="3" max="3" width="13.109375" bestFit="1" customWidth="1"/>
    <col min="4" max="4" width="13" bestFit="1" customWidth="1"/>
    <col min="5" max="5" width="13.109375" bestFit="1" customWidth="1"/>
    <col min="6" max="6" width="13" bestFit="1" customWidth="1"/>
    <col min="7" max="7" width="13.109375" bestFit="1" customWidth="1"/>
    <col min="8" max="8" width="13" bestFit="1" customWidth="1"/>
    <col min="9" max="9" width="13.109375" bestFit="1" customWidth="1"/>
    <col min="10" max="12" width="11.77734375" bestFit="1" customWidth="1"/>
  </cols>
  <sheetData>
    <row r="1" spans="1:4" x14ac:dyDescent="0.3">
      <c r="A1" s="20" t="s">
        <v>28</v>
      </c>
      <c r="B1" s="22" t="s">
        <v>23</v>
      </c>
      <c r="C1" s="22" t="s">
        <v>24</v>
      </c>
      <c r="D1" s="2"/>
    </row>
    <row r="2" spans="1:4" x14ac:dyDescent="0.3">
      <c r="A2" s="37" t="s">
        <v>5</v>
      </c>
      <c r="B2" s="19">
        <f>VLOOKUP('Datos Led'!D2,A15:C104,2,TRUE)</f>
        <v>0.68869800000000003</v>
      </c>
      <c r="C2" s="19">
        <f>VLOOKUP('Datos Led'!D2,A15:C104,3,TRUE)</f>
        <v>0.31109300000000001</v>
      </c>
    </row>
    <row r="3" spans="1:4" x14ac:dyDescent="0.3">
      <c r="A3" s="37" t="s">
        <v>6</v>
      </c>
      <c r="B3" s="19">
        <f>VLOOKUP('Datos Led'!D3,A15:C104,2,TRUE)</f>
        <v>0.115171</v>
      </c>
      <c r="C3" s="19">
        <f>VLOOKUP('Datos Led'!D3,A15:C104,3,TRUE)</f>
        <v>0.82638999999999996</v>
      </c>
    </row>
    <row r="4" spans="1:4" x14ac:dyDescent="0.3">
      <c r="A4" s="37" t="s">
        <v>7</v>
      </c>
      <c r="B4" s="19">
        <f>VLOOKUP('Datos Led'!D4,A15:C104,2,TRUE)</f>
        <v>0.12667999999999999</v>
      </c>
      <c r="C4" s="19">
        <f>VLOOKUP('Datos Led'!D4,A15:C104,3,TRUE)</f>
        <v>6.5949999999999995E-2</v>
      </c>
    </row>
    <row r="5" spans="1:4" x14ac:dyDescent="0.3">
      <c r="A5" s="37" t="s">
        <v>22</v>
      </c>
      <c r="B5" s="19">
        <v>0.31280000000000002</v>
      </c>
      <c r="C5" s="19">
        <v>0.32919999999999999</v>
      </c>
    </row>
    <row r="6" spans="1:4" x14ac:dyDescent="0.3">
      <c r="A6" s="37" t="s">
        <v>25</v>
      </c>
      <c r="B6" s="19">
        <f>((C3-((C3-C5)/(B3-B5))*B3)-(C2-((C2-C4)/(B2-B4))*B2))/(((C2-C4)/(B2-B4))-((C3-C5)/(B3-B5)))</f>
        <v>0.37447686565853427</v>
      </c>
      <c r="C6" s="19">
        <f>B6*(C2-C4)/(B2-B4)+C2-((C2-C4)/(B2-B4))*B2</f>
        <v>0.17403491371829743</v>
      </c>
    </row>
    <row r="8" spans="1:4" x14ac:dyDescent="0.3">
      <c r="A8" s="20"/>
      <c r="B8" s="22" t="s">
        <v>5</v>
      </c>
      <c r="C8" s="22" t="s">
        <v>6</v>
      </c>
      <c r="D8" s="22" t="s">
        <v>7</v>
      </c>
    </row>
    <row r="9" spans="1:4" x14ac:dyDescent="0.3">
      <c r="A9" s="37" t="s">
        <v>26</v>
      </c>
      <c r="B9" s="19">
        <f>(-(C2/C4)*(C4-C6)/(C2-C6))/((-(C2/C4)*(C4-C6)/(C2-C6))+1)</f>
        <v>0.78813286951499806</v>
      </c>
      <c r="C9" s="19">
        <f>-(C3/C6)*(C6-C5)/(C3-C5)</f>
        <v>1.4819047603359177</v>
      </c>
      <c r="D9" s="19">
        <f>1/((-(C2/C4)*(C4-C6)/(C2-C6))+1)</f>
        <v>0.211867130485002</v>
      </c>
    </row>
    <row r="10" spans="1:4" x14ac:dyDescent="0.3">
      <c r="A10" s="37" t="s">
        <v>27</v>
      </c>
      <c r="B10" s="19">
        <f>B9/D9</f>
        <v>3.7199393209830145</v>
      </c>
      <c r="C10" s="19">
        <f>C9/D9</f>
        <v>6.9945005482614073</v>
      </c>
      <c r="D10" s="19">
        <f>D9/D9</f>
        <v>1</v>
      </c>
    </row>
    <row r="12" spans="1:4" ht="15" thickBot="1" x14ac:dyDescent="0.35"/>
    <row r="13" spans="1:4" x14ac:dyDescent="0.3">
      <c r="A13" s="4"/>
      <c r="B13" s="8" t="s">
        <v>37</v>
      </c>
      <c r="C13" s="9"/>
    </row>
    <row r="14" spans="1:4" x14ac:dyDescent="0.3">
      <c r="A14" s="38" t="s">
        <v>29</v>
      </c>
      <c r="B14" s="39" t="s">
        <v>23</v>
      </c>
      <c r="C14" s="40" t="s">
        <v>24</v>
      </c>
      <c r="D14" s="2"/>
    </row>
    <row r="15" spans="1:4" x14ac:dyDescent="0.3">
      <c r="A15" s="12">
        <v>380</v>
      </c>
      <c r="B15" s="10">
        <v>0.17755199999999999</v>
      </c>
      <c r="C15" s="6">
        <v>1.3200999999999999E-2</v>
      </c>
    </row>
    <row r="16" spans="1:4" x14ac:dyDescent="0.3">
      <c r="A16" s="12">
        <v>385</v>
      </c>
      <c r="B16" s="10">
        <v>0.17744199999999999</v>
      </c>
      <c r="C16" s="6">
        <v>1.3217E-2</v>
      </c>
    </row>
    <row r="17" spans="1:3" x14ac:dyDescent="0.3">
      <c r="A17" s="12">
        <v>390</v>
      </c>
      <c r="B17" s="10">
        <v>0.177229</v>
      </c>
      <c r="C17" s="6">
        <v>1.3150999999999999E-2</v>
      </c>
    </row>
    <row r="18" spans="1:3" x14ac:dyDescent="0.3">
      <c r="A18" s="12">
        <v>395</v>
      </c>
      <c r="B18" s="10">
        <v>0.17699400000000001</v>
      </c>
      <c r="C18" s="6">
        <v>1.3158E-2</v>
      </c>
    </row>
    <row r="19" spans="1:3" x14ac:dyDescent="0.3">
      <c r="A19" s="12">
        <v>400</v>
      </c>
      <c r="B19" s="10">
        <v>0.176762</v>
      </c>
      <c r="C19" s="6">
        <v>1.3030999999999999E-2</v>
      </c>
    </row>
    <row r="20" spans="1:3" x14ac:dyDescent="0.3">
      <c r="A20" s="12">
        <v>405</v>
      </c>
      <c r="B20" s="10">
        <v>0.17644399999999999</v>
      </c>
      <c r="C20" s="6">
        <v>1.3008E-2</v>
      </c>
    </row>
    <row r="21" spans="1:3" x14ac:dyDescent="0.3">
      <c r="A21" s="12">
        <v>410</v>
      </c>
      <c r="B21" s="10">
        <v>0.17599200000000001</v>
      </c>
      <c r="C21" s="6">
        <v>1.3030999999999999E-2</v>
      </c>
    </row>
    <row r="22" spans="1:3" x14ac:dyDescent="0.3">
      <c r="A22" s="12">
        <v>415</v>
      </c>
      <c r="B22" s="10">
        <v>0.17549500000000001</v>
      </c>
      <c r="C22" s="6">
        <v>1.3063E-2</v>
      </c>
    </row>
    <row r="23" spans="1:3" x14ac:dyDescent="0.3">
      <c r="A23" s="12">
        <v>420</v>
      </c>
      <c r="B23" s="10">
        <v>0.17480499999999999</v>
      </c>
      <c r="C23" s="14">
        <v>1.333E-2</v>
      </c>
    </row>
    <row r="24" spans="1:3" x14ac:dyDescent="0.3">
      <c r="A24" s="12">
        <v>425</v>
      </c>
      <c r="B24" s="10">
        <v>0.173682</v>
      </c>
      <c r="C24" s="6">
        <v>1.4012999999999999E-2</v>
      </c>
    </row>
    <row r="25" spans="1:3" x14ac:dyDescent="0.3">
      <c r="A25" s="12">
        <v>430</v>
      </c>
      <c r="B25" s="10">
        <v>0.17222899999999999</v>
      </c>
      <c r="C25" s="6">
        <v>1.5121000000000001E-2</v>
      </c>
    </row>
    <row r="26" spans="1:3" x14ac:dyDescent="0.3">
      <c r="A26" s="12">
        <v>435</v>
      </c>
      <c r="B26" s="10">
        <v>0.17021900000000001</v>
      </c>
      <c r="C26" s="6">
        <v>1.6771000000000001E-2</v>
      </c>
    </row>
    <row r="27" spans="1:3" x14ac:dyDescent="0.3">
      <c r="A27" s="12">
        <v>440</v>
      </c>
      <c r="B27" s="10">
        <v>0.16769800000000001</v>
      </c>
      <c r="C27" s="6">
        <v>1.9066E-2</v>
      </c>
    </row>
    <row r="28" spans="1:3" x14ac:dyDescent="0.3">
      <c r="A28" s="12">
        <v>445</v>
      </c>
      <c r="B28" s="10">
        <v>0.16433300000000001</v>
      </c>
      <c r="C28" s="6">
        <v>2.1995000000000001E-2</v>
      </c>
    </row>
    <row r="29" spans="1:3" x14ac:dyDescent="0.3">
      <c r="A29" s="12">
        <v>450</v>
      </c>
      <c r="B29" s="10">
        <v>0.159806</v>
      </c>
      <c r="C29" s="6">
        <v>2.5895000000000001E-2</v>
      </c>
    </row>
    <row r="30" spans="1:3" x14ac:dyDescent="0.3">
      <c r="A30" s="12">
        <v>455</v>
      </c>
      <c r="B30" s="10">
        <v>0.15404399999999999</v>
      </c>
      <c r="C30" s="6">
        <v>3.0918000000000001E-2</v>
      </c>
    </row>
    <row r="31" spans="1:3" x14ac:dyDescent="0.3">
      <c r="A31" s="12">
        <v>460</v>
      </c>
      <c r="B31" s="10">
        <v>0.146902</v>
      </c>
      <c r="C31" s="6">
        <v>3.7867999999999999E-2</v>
      </c>
    </row>
    <row r="32" spans="1:3" x14ac:dyDescent="0.3">
      <c r="A32" s="12">
        <v>465</v>
      </c>
      <c r="B32" s="10">
        <v>0.13828499999999999</v>
      </c>
      <c r="C32" s="6">
        <v>4.8036000000000002E-2</v>
      </c>
    </row>
    <row r="33" spans="1:3" x14ac:dyDescent="0.3">
      <c r="A33" s="12">
        <v>470</v>
      </c>
      <c r="B33" s="15">
        <v>0.12667999999999999</v>
      </c>
      <c r="C33" s="14">
        <v>6.5949999999999995E-2</v>
      </c>
    </row>
    <row r="34" spans="1:3" x14ac:dyDescent="0.3">
      <c r="A34" s="12">
        <v>475</v>
      </c>
      <c r="B34" s="10">
        <v>0.11185199999999999</v>
      </c>
      <c r="C34" s="14">
        <v>9.4990000000000005E-2</v>
      </c>
    </row>
    <row r="35" spans="1:3" x14ac:dyDescent="0.3">
      <c r="A35" s="12">
        <v>480</v>
      </c>
      <c r="B35" s="10">
        <v>9.3161999999999995E-2</v>
      </c>
      <c r="C35" s="6">
        <v>0.17086200000000001</v>
      </c>
    </row>
    <row r="36" spans="1:3" x14ac:dyDescent="0.3">
      <c r="A36" s="12">
        <v>485</v>
      </c>
      <c r="B36" s="15">
        <v>7.0069999999999993E-2</v>
      </c>
      <c r="C36" s="6">
        <v>0.20887700000000001</v>
      </c>
    </row>
    <row r="37" spans="1:3" x14ac:dyDescent="0.3">
      <c r="A37" s="12">
        <v>490</v>
      </c>
      <c r="B37" s="10">
        <v>4.6225000000000002E-2</v>
      </c>
      <c r="C37" s="6">
        <v>0.303041</v>
      </c>
    </row>
    <row r="38" spans="1:3" x14ac:dyDescent="0.3">
      <c r="A38" s="12">
        <v>495</v>
      </c>
      <c r="B38" s="10">
        <v>2.3805E-2</v>
      </c>
      <c r="C38" s="6">
        <v>0.42042600000000002</v>
      </c>
    </row>
    <row r="39" spans="1:3" x14ac:dyDescent="0.3">
      <c r="A39" s="12">
        <v>500</v>
      </c>
      <c r="B39" s="10">
        <v>8.1880000000000008E-3</v>
      </c>
      <c r="C39" s="6">
        <v>0.54540599999999995</v>
      </c>
    </row>
    <row r="40" spans="1:3" x14ac:dyDescent="0.3">
      <c r="A40" s="12">
        <v>505</v>
      </c>
      <c r="B40" s="10">
        <v>3.7829999999999999E-3</v>
      </c>
      <c r="C40" s="6">
        <v>0.66062500000000002</v>
      </c>
    </row>
    <row r="41" spans="1:3" x14ac:dyDescent="0.3">
      <c r="A41" s="12">
        <v>510</v>
      </c>
      <c r="B41" s="10">
        <v>1.3932999999999999E-2</v>
      </c>
      <c r="C41" s="6">
        <v>0.754417</v>
      </c>
    </row>
    <row r="42" spans="1:3" x14ac:dyDescent="0.3">
      <c r="A42" s="12">
        <v>515</v>
      </c>
      <c r="B42" s="10">
        <v>3.9217000000000002E-2</v>
      </c>
      <c r="C42" s="6">
        <v>0.81454099999999996</v>
      </c>
    </row>
    <row r="43" spans="1:3" x14ac:dyDescent="0.3">
      <c r="A43" s="12">
        <v>520</v>
      </c>
      <c r="B43" s="10">
        <v>7.5014999999999998E-2</v>
      </c>
      <c r="C43" s="6">
        <v>0.83492500000000003</v>
      </c>
    </row>
    <row r="44" spans="1:3" x14ac:dyDescent="0.3">
      <c r="A44" s="12">
        <v>525</v>
      </c>
      <c r="B44" s="10">
        <v>0.115171</v>
      </c>
      <c r="C44" s="14">
        <v>0.82638999999999996</v>
      </c>
    </row>
    <row r="45" spans="1:3" x14ac:dyDescent="0.3">
      <c r="A45" s="12">
        <v>530</v>
      </c>
      <c r="B45" s="10">
        <v>0.15595800000000001</v>
      </c>
      <c r="C45" s="6">
        <v>0.805392</v>
      </c>
    </row>
    <row r="46" spans="1:3" x14ac:dyDescent="0.3">
      <c r="A46" s="12">
        <v>535</v>
      </c>
      <c r="B46" s="10">
        <v>0.19425200000000001</v>
      </c>
      <c r="C46" s="6">
        <v>0.78070399999999995</v>
      </c>
    </row>
    <row r="47" spans="1:3" x14ac:dyDescent="0.3">
      <c r="A47" s="12">
        <v>540</v>
      </c>
      <c r="B47" s="10">
        <v>0.23105899999999999</v>
      </c>
      <c r="C47" s="6">
        <v>0.75311899999999998</v>
      </c>
    </row>
    <row r="48" spans="1:3" x14ac:dyDescent="0.3">
      <c r="A48" s="12">
        <v>545</v>
      </c>
      <c r="B48" s="10">
        <v>0.26722400000000002</v>
      </c>
      <c r="C48" s="6">
        <v>0.72295600000000004</v>
      </c>
    </row>
    <row r="49" spans="1:3" x14ac:dyDescent="0.3">
      <c r="A49" s="12">
        <v>550</v>
      </c>
      <c r="B49" s="10">
        <v>0.303004</v>
      </c>
      <c r="C49" s="6">
        <v>0.69089800000000001</v>
      </c>
    </row>
    <row r="50" spans="1:3" x14ac:dyDescent="0.3">
      <c r="A50" s="12">
        <v>555</v>
      </c>
      <c r="B50" s="10">
        <v>0.33865899999999999</v>
      </c>
      <c r="C50" s="14">
        <v>0.65749000000000002</v>
      </c>
    </row>
    <row r="51" spans="1:3" x14ac:dyDescent="0.3">
      <c r="A51" s="12">
        <v>560</v>
      </c>
      <c r="B51" s="10">
        <v>0.37423699999999999</v>
      </c>
      <c r="C51" s="6">
        <v>0.62322699999999998</v>
      </c>
    </row>
    <row r="52" spans="1:3" x14ac:dyDescent="0.3">
      <c r="A52" s="12">
        <v>565</v>
      </c>
      <c r="B52" s="10">
        <v>0.40965600000000002</v>
      </c>
      <c r="C52" s="6">
        <v>0.58858699999999997</v>
      </c>
    </row>
    <row r="53" spans="1:3" x14ac:dyDescent="0.3">
      <c r="A53" s="12">
        <v>570</v>
      </c>
      <c r="B53" s="10">
        <v>0.444712</v>
      </c>
      <c r="C53" s="6">
        <v>0.55396299999999998</v>
      </c>
    </row>
    <row r="54" spans="1:3" x14ac:dyDescent="0.3">
      <c r="A54" s="12">
        <v>575</v>
      </c>
      <c r="B54" s="10">
        <v>0.47910599999999998</v>
      </c>
      <c r="C54" s="6">
        <v>0.51977600000000002</v>
      </c>
    </row>
    <row r="55" spans="1:3" x14ac:dyDescent="0.3">
      <c r="A55" s="12">
        <v>580</v>
      </c>
      <c r="B55" s="10">
        <v>0.51245499999999999</v>
      </c>
      <c r="C55" s="6">
        <v>0.486535</v>
      </c>
    </row>
    <row r="56" spans="1:3" x14ac:dyDescent="0.3">
      <c r="A56" s="12">
        <v>585</v>
      </c>
      <c r="B56" s="10">
        <v>0.54436600000000002</v>
      </c>
      <c r="C56" s="6">
        <v>0.45477400000000001</v>
      </c>
    </row>
    <row r="57" spans="1:3" x14ac:dyDescent="0.3">
      <c r="A57" s="12">
        <v>590</v>
      </c>
      <c r="B57" s="10">
        <v>0.57432099999999997</v>
      </c>
      <c r="C57" s="6">
        <v>0.42498599999999997</v>
      </c>
    </row>
    <row r="58" spans="1:3" x14ac:dyDescent="0.3">
      <c r="A58" s="12">
        <v>595</v>
      </c>
      <c r="B58" s="10">
        <v>0.60168900000000003</v>
      </c>
      <c r="C58" s="6">
        <v>0.397671</v>
      </c>
    </row>
    <row r="59" spans="1:3" x14ac:dyDescent="0.3">
      <c r="A59" s="12">
        <v>600</v>
      </c>
      <c r="B59" s="10">
        <v>0.62540499999999999</v>
      </c>
      <c r="C59" s="6">
        <v>0.374058</v>
      </c>
    </row>
    <row r="60" spans="1:3" x14ac:dyDescent="0.3">
      <c r="A60" s="12">
        <v>605</v>
      </c>
      <c r="B60" s="10">
        <v>0.64623799999999998</v>
      </c>
      <c r="C60" s="6">
        <v>0.353329</v>
      </c>
    </row>
    <row r="61" spans="1:3" x14ac:dyDescent="0.3">
      <c r="A61" s="12">
        <v>610</v>
      </c>
      <c r="B61" s="10">
        <v>0.663443</v>
      </c>
      <c r="C61" s="6">
        <v>0.33627099999999999</v>
      </c>
    </row>
    <row r="62" spans="1:3" x14ac:dyDescent="0.3">
      <c r="A62" s="12">
        <v>615</v>
      </c>
      <c r="B62" s="10">
        <v>0.67749700000000002</v>
      </c>
      <c r="C62" s="6">
        <v>0.32227099999999997</v>
      </c>
    </row>
    <row r="63" spans="1:3" x14ac:dyDescent="0.3">
      <c r="A63" s="12">
        <v>620</v>
      </c>
      <c r="B63" s="10">
        <v>0.68869800000000003</v>
      </c>
      <c r="C63" s="6">
        <v>0.31109300000000001</v>
      </c>
    </row>
    <row r="64" spans="1:3" x14ac:dyDescent="0.3">
      <c r="A64" s="12">
        <v>625</v>
      </c>
      <c r="B64" s="10">
        <v>0.69761899999999999</v>
      </c>
      <c r="C64" s="6">
        <v>0.30223299999999997</v>
      </c>
    </row>
    <row r="65" spans="1:3" x14ac:dyDescent="0.3">
      <c r="A65" s="12">
        <v>630</v>
      </c>
      <c r="B65" s="10">
        <v>0.70478700000000005</v>
      </c>
      <c r="C65" s="6">
        <v>0.29510399999999998</v>
      </c>
    </row>
    <row r="66" spans="1:3" x14ac:dyDescent="0.3">
      <c r="A66" s="12">
        <v>635</v>
      </c>
      <c r="B66" s="10">
        <v>0.71077900000000005</v>
      </c>
      <c r="C66" s="6">
        <v>0.28912900000000002</v>
      </c>
    </row>
    <row r="67" spans="1:3" x14ac:dyDescent="0.3">
      <c r="A67" s="12">
        <v>640</v>
      </c>
      <c r="B67" s="10">
        <v>0.71567400000000003</v>
      </c>
      <c r="C67" s="6">
        <v>0.28424300000000002</v>
      </c>
    </row>
    <row r="68" spans="1:3" x14ac:dyDescent="0.3">
      <c r="A68" s="12">
        <v>645</v>
      </c>
      <c r="B68" s="10">
        <v>0.71958599999999995</v>
      </c>
      <c r="C68" s="6">
        <v>0.28034100000000001</v>
      </c>
    </row>
    <row r="69" spans="1:3" x14ac:dyDescent="0.3">
      <c r="A69" s="12">
        <v>650</v>
      </c>
      <c r="B69" s="10">
        <v>0.72247899999999998</v>
      </c>
      <c r="C69" s="6">
        <v>0.27745799999999998</v>
      </c>
    </row>
    <row r="70" spans="1:3" x14ac:dyDescent="0.3">
      <c r="A70" s="12">
        <v>655</v>
      </c>
      <c r="B70" s="10">
        <v>0.72457400000000005</v>
      </c>
      <c r="C70" s="6">
        <v>0.27536899999999997</v>
      </c>
    </row>
    <row r="71" spans="1:3" x14ac:dyDescent="0.3">
      <c r="A71" s="12">
        <v>660</v>
      </c>
      <c r="B71" s="10">
        <v>0.725939</v>
      </c>
      <c r="C71" s="6">
        <v>0.274007</v>
      </c>
    </row>
    <row r="72" spans="1:3" x14ac:dyDescent="0.3">
      <c r="A72" s="12">
        <v>665</v>
      </c>
      <c r="B72" s="10">
        <v>0.72722699999999996</v>
      </c>
      <c r="C72" s="6">
        <v>0.27272299999999999</v>
      </c>
    </row>
    <row r="73" spans="1:3" x14ac:dyDescent="0.3">
      <c r="A73" s="12">
        <v>670</v>
      </c>
      <c r="B73" s="15">
        <v>0.72821000000000002</v>
      </c>
      <c r="C73" s="6">
        <v>0.27174199999999998</v>
      </c>
    </row>
    <row r="74" spans="1:3" x14ac:dyDescent="0.3">
      <c r="A74" s="12">
        <v>675</v>
      </c>
      <c r="B74" s="10">
        <v>0.72891899999999998</v>
      </c>
      <c r="C74" s="6">
        <v>0.271036</v>
      </c>
    </row>
    <row r="75" spans="1:3" x14ac:dyDescent="0.3">
      <c r="A75" s="12">
        <v>680</v>
      </c>
      <c r="B75" s="10">
        <v>0.72941299999999998</v>
      </c>
      <c r="C75" s="6">
        <v>0.270542</v>
      </c>
    </row>
    <row r="76" spans="1:3" x14ac:dyDescent="0.3">
      <c r="A76" s="12">
        <v>685</v>
      </c>
      <c r="B76" s="10">
        <v>0.72971399999999997</v>
      </c>
      <c r="C76" s="6">
        <v>0.27024199999999998</v>
      </c>
    </row>
    <row r="77" spans="1:3" x14ac:dyDescent="0.3">
      <c r="A77" s="12">
        <v>690</v>
      </c>
      <c r="B77" s="10">
        <v>0.72987599999999997</v>
      </c>
      <c r="C77" s="6">
        <v>0.27008100000000002</v>
      </c>
    </row>
    <row r="78" spans="1:3" x14ac:dyDescent="0.3">
      <c r="A78" s="12">
        <v>695</v>
      </c>
      <c r="B78" s="10">
        <v>0.73003700000000005</v>
      </c>
      <c r="C78" s="14">
        <v>0.26991999999999999</v>
      </c>
    </row>
    <row r="79" spans="1:3" x14ac:dyDescent="0.3">
      <c r="A79" s="12">
        <v>700</v>
      </c>
      <c r="B79" s="15">
        <v>0.73009999999999997</v>
      </c>
      <c r="C79" s="6">
        <v>0.26985700000000001</v>
      </c>
    </row>
    <row r="80" spans="1:3" x14ac:dyDescent="0.3">
      <c r="A80" s="12">
        <v>705</v>
      </c>
      <c r="B80" s="10">
        <v>0.73006499999999996</v>
      </c>
      <c r="C80" s="6">
        <v>0.26989200000000002</v>
      </c>
    </row>
    <row r="81" spans="1:17" x14ac:dyDescent="0.3">
      <c r="A81" s="12">
        <v>710</v>
      </c>
      <c r="B81" s="10">
        <v>0.72995699999999997</v>
      </c>
      <c r="C81" s="14">
        <v>0.27</v>
      </c>
    </row>
    <row r="82" spans="1:17" x14ac:dyDescent="0.3">
      <c r="A82" s="12">
        <v>715</v>
      </c>
      <c r="B82" s="10">
        <v>0.72979499999999997</v>
      </c>
      <c r="C82" s="6">
        <v>0.27016200000000001</v>
      </c>
    </row>
    <row r="83" spans="1:17" x14ac:dyDescent="0.3">
      <c r="A83" s="12">
        <v>720</v>
      </c>
      <c r="B83" s="10">
        <v>0.72958599999999996</v>
      </c>
      <c r="C83" s="14">
        <v>0.27037</v>
      </c>
    </row>
    <row r="84" spans="1:17" x14ac:dyDescent="0.3">
      <c r="A84" s="12">
        <v>725</v>
      </c>
      <c r="B84" s="10">
        <v>0.72933099999999995</v>
      </c>
      <c r="C84" s="6">
        <v>0.27062399999999998</v>
      </c>
    </row>
    <row r="85" spans="1:17" x14ac:dyDescent="0.3">
      <c r="A85" s="12">
        <v>730</v>
      </c>
      <c r="B85" s="10">
        <v>0.72904899999999995</v>
      </c>
      <c r="C85" s="6">
        <v>0.27090599999999998</v>
      </c>
    </row>
    <row r="86" spans="1:17" x14ac:dyDescent="0.3">
      <c r="A86" s="12">
        <v>735</v>
      </c>
      <c r="B86" s="10">
        <v>0.72873900000000003</v>
      </c>
      <c r="C86" s="6">
        <v>0.27121499999999998</v>
      </c>
    </row>
    <row r="87" spans="1:17" x14ac:dyDescent="0.3">
      <c r="A87" s="12">
        <v>740</v>
      </c>
      <c r="B87" s="10">
        <v>0.72840800000000006</v>
      </c>
      <c r="C87" s="6">
        <v>0.27154499999999998</v>
      </c>
    </row>
    <row r="88" spans="1:17" x14ac:dyDescent="0.3">
      <c r="A88" s="12">
        <v>745</v>
      </c>
      <c r="B88" s="10">
        <v>0.72806300000000002</v>
      </c>
      <c r="C88" s="6">
        <v>0.27188899999999999</v>
      </c>
    </row>
    <row r="89" spans="1:17" x14ac:dyDescent="0.3">
      <c r="A89" s="12">
        <v>750</v>
      </c>
      <c r="B89" s="10">
        <v>0.72768900000000003</v>
      </c>
      <c r="C89" s="6">
        <v>0.272262</v>
      </c>
    </row>
    <row r="90" spans="1:17" x14ac:dyDescent="0.3">
      <c r="A90" s="12">
        <v>755</v>
      </c>
      <c r="B90" s="10">
        <v>0.72690100000000002</v>
      </c>
      <c r="C90" s="6">
        <v>0.272646</v>
      </c>
    </row>
    <row r="91" spans="1:17" x14ac:dyDescent="0.3">
      <c r="A91" s="12">
        <v>760</v>
      </c>
      <c r="B91" s="10">
        <v>0.72690100000000002</v>
      </c>
      <c r="C91" s="6">
        <v>0.27304800000000001</v>
      </c>
    </row>
    <row r="92" spans="1:17" x14ac:dyDescent="0.3">
      <c r="A92" s="12">
        <v>765</v>
      </c>
      <c r="B92" s="10">
        <v>0.72646299999999997</v>
      </c>
      <c r="C92" s="6">
        <v>0.27348499999999998</v>
      </c>
    </row>
    <row r="93" spans="1:17" x14ac:dyDescent="0.3">
      <c r="A93" s="12">
        <v>770</v>
      </c>
      <c r="B93" s="10">
        <v>0.72602100000000003</v>
      </c>
      <c r="C93" s="6">
        <v>0.27392499999999997</v>
      </c>
    </row>
    <row r="94" spans="1:17" x14ac:dyDescent="0.3">
      <c r="A94" s="12">
        <v>775</v>
      </c>
      <c r="B94" s="10">
        <v>0.72556399999999999</v>
      </c>
      <c r="C94" s="6">
        <v>0.27438099999999999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2">
        <v>780</v>
      </c>
      <c r="B95" s="10">
        <v>0.72508300000000003</v>
      </c>
      <c r="C95" s="6">
        <v>0.27486100000000002</v>
      </c>
    </row>
    <row r="96" spans="1:17" x14ac:dyDescent="0.3">
      <c r="A96" s="12">
        <v>785</v>
      </c>
      <c r="B96" s="10">
        <v>0.72459200000000001</v>
      </c>
      <c r="C96" s="6">
        <v>0.27535100000000001</v>
      </c>
    </row>
    <row r="97" spans="1:3" x14ac:dyDescent="0.3">
      <c r="A97" s="12">
        <v>790</v>
      </c>
      <c r="B97" s="10">
        <v>0.72409400000000002</v>
      </c>
      <c r="C97" s="6">
        <v>0.27584799999999998</v>
      </c>
    </row>
    <row r="98" spans="1:3" x14ac:dyDescent="0.3">
      <c r="A98" s="12">
        <v>795</v>
      </c>
      <c r="B98" s="10">
        <v>0.72358199999999995</v>
      </c>
      <c r="C98" s="6">
        <v>0.27635900000000002</v>
      </c>
    </row>
    <row r="99" spans="1:3" x14ac:dyDescent="0.3">
      <c r="A99" s="12">
        <v>800</v>
      </c>
      <c r="B99" s="10">
        <v>0.72306499999999996</v>
      </c>
      <c r="C99" s="6">
        <v>0.27687400000000001</v>
      </c>
    </row>
    <row r="100" spans="1:3" x14ac:dyDescent="0.3">
      <c r="A100" s="12">
        <v>805</v>
      </c>
      <c r="B100" s="10">
        <v>0.72253299999999998</v>
      </c>
      <c r="C100" s="6">
        <v>0.27740500000000001</v>
      </c>
    </row>
    <row r="101" spans="1:3" x14ac:dyDescent="0.3">
      <c r="A101" s="12">
        <v>810</v>
      </c>
      <c r="B101" s="10">
        <v>0.72199500000000005</v>
      </c>
      <c r="C101" s="6">
        <v>0.27794099999999999</v>
      </c>
    </row>
    <row r="102" spans="1:3" x14ac:dyDescent="0.3">
      <c r="A102" s="12">
        <v>815</v>
      </c>
      <c r="B102" s="10">
        <v>0.72145800000000004</v>
      </c>
      <c r="C102" s="6">
        <v>0.278476</v>
      </c>
    </row>
    <row r="103" spans="1:3" x14ac:dyDescent="0.3">
      <c r="A103" s="12">
        <v>820</v>
      </c>
      <c r="B103" s="10">
        <v>0.72089800000000004</v>
      </c>
      <c r="C103" s="6">
        <v>0.27903499999999998</v>
      </c>
    </row>
    <row r="104" spans="1:3" ht="15" thickBot="1" x14ac:dyDescent="0.35">
      <c r="A104" s="13">
        <v>825</v>
      </c>
      <c r="B104" s="11">
        <v>0.72034500000000001</v>
      </c>
      <c r="C104" s="7">
        <v>0.27958699999999997</v>
      </c>
    </row>
    <row r="114" spans="2:3" x14ac:dyDescent="0.3">
      <c r="B114" s="3"/>
      <c r="C1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9</vt:i4>
      </vt:variant>
    </vt:vector>
  </HeadingPairs>
  <TitlesOfParts>
    <vt:vector size="14" baseType="lpstr">
      <vt:lpstr>White balance</vt:lpstr>
      <vt:lpstr>Datos Led</vt:lpstr>
      <vt:lpstr>Regresion polinomica</vt:lpstr>
      <vt:lpstr>Resistencias comerciales</vt:lpstr>
      <vt:lpstr>CIE</vt:lpstr>
      <vt:lpstr>a</vt:lpstr>
      <vt:lpstr>If</vt:lpstr>
      <vt:lpstr>If_B</vt:lpstr>
      <vt:lpstr>If_G</vt:lpstr>
      <vt:lpstr>If_R</vt:lpstr>
      <vt:lpstr>Lv</vt:lpstr>
      <vt:lpstr>Vf_B</vt:lpstr>
      <vt:lpstr>Vf_G</vt:lpstr>
      <vt:lpstr>Vf_R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2020-12-29T05:25:12Z</dcterms:created>
  <dcterms:modified xsi:type="dcterms:W3CDTF">2021-04-27T05:04:45Z</dcterms:modified>
</cp:coreProperties>
</file>