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yashridar/Documents/Imperial College London/(3) term 3/"/>
    </mc:Choice>
  </mc:AlternateContent>
  <xr:revisionPtr revIDLastSave="0" documentId="13_ncr:1_{A9E97562-DF9E-374A-8707-E34722A9001D}" xr6:coauthVersionLast="47" xr6:coauthVersionMax="47" xr10:uidLastSave="{00000000-0000-0000-0000-000000000000}"/>
  <bookViews>
    <workbookView xWindow="0" yWindow="520" windowWidth="28800" windowHeight="16480" xr2:uid="{00000000-000D-0000-FFFF-FFFF00000000}"/>
  </bookViews>
  <sheets>
    <sheet name="Sheet0" sheetId="1" r:id="rId1"/>
  </sheets>
  <definedNames>
    <definedName name="_xlnm._FilterDatabase" localSheetId="0" hidden="1">Sheet0!$A$1:$P$21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6" i="1"/>
  <c r="D2" i="1"/>
  <c r="D3" i="1"/>
  <c r="D4" i="1"/>
  <c r="D5" i="1"/>
  <c r="D6" i="1"/>
  <c r="D7" i="1"/>
  <c r="D8" i="1"/>
  <c r="D9" i="1"/>
  <c r="D21" i="1"/>
  <c r="D20" i="1"/>
  <c r="D19" i="1"/>
  <c r="D18" i="1"/>
  <c r="D17" i="1"/>
  <c r="D16" i="1"/>
  <c r="D15" i="1"/>
  <c r="D14" i="1"/>
  <c r="D13" i="1"/>
  <c r="D12" i="1"/>
  <c r="D10" i="1"/>
  <c r="D11" i="1"/>
  <c r="F24" i="1"/>
  <c r="F25" i="1"/>
  <c r="F26" i="1"/>
  <c r="D24" i="1" l="1"/>
  <c r="D26" i="1"/>
  <c r="D25" i="1"/>
</calcChain>
</file>

<file path=xl/sharedStrings.xml><?xml version="1.0" encoding="utf-8"?>
<sst xmlns="http://schemas.openxmlformats.org/spreadsheetml/2006/main" count="225" uniqueCount="81">
  <si>
    <t>Proteome Id</t>
  </si>
  <si>
    <t>Organism</t>
  </si>
  <si>
    <t>Organism Id</t>
  </si>
  <si>
    <t>Protein count</t>
  </si>
  <si>
    <t>BUSCO</t>
  </si>
  <si>
    <t>CPD</t>
  </si>
  <si>
    <t>Genome representation</t>
  </si>
  <si>
    <t>Genome assembly ID</t>
  </si>
  <si>
    <t>Taxon mnemonic</t>
  </si>
  <si>
    <t>Components</t>
  </si>
  <si>
    <t>Taxonomic lineage</t>
  </si>
  <si>
    <t>UP000876320</t>
  </si>
  <si>
    <t>Clostridioides difficile (Peptoclostridium difficile)</t>
  </si>
  <si>
    <t>1496</t>
  </si>
  <si>
    <t>C:99.6%[S:97.3%,D:2.3%],F:0.0%,M:0.4%,n:264</t>
  </si>
  <si>
    <t>Close to standard (high value)</t>
  </si>
  <si>
    <t>full</t>
  </si>
  <si>
    <t>GCA_018951735.1</t>
  </si>
  <si>
    <t>CLODI</t>
  </si>
  <si>
    <t>Unassembled WGS sequence</t>
  </si>
  <si>
    <t>Bacteria, Terrabacteria group, Bacillota, Clostridia, Eubacteriales, Peptostreptococcaceae, Clostridioides</t>
  </si>
  <si>
    <t>UP000876801</t>
  </si>
  <si>
    <t>C:99.6%[S:98.5%,D:1.1%],F:0.0%,M:0.4%,n:264</t>
  </si>
  <si>
    <t>GCA_018951115.1</t>
  </si>
  <si>
    <t>UP000876890</t>
  </si>
  <si>
    <t>C:99.2%[S:90.5%,D:8.7%],F:0.0%,M:0.8%,n:264</t>
  </si>
  <si>
    <t>Standard</t>
  </si>
  <si>
    <t>GCA_018951615.1</t>
  </si>
  <si>
    <t>UP000877351</t>
  </si>
  <si>
    <t>C:100.0%[S:98.9%,D:1.1%],F:0.0%,M:0.0%,n:264</t>
  </si>
  <si>
    <t>GCA_018951035.1</t>
  </si>
  <si>
    <t>UP000877822</t>
  </si>
  <si>
    <t>C:99.6%[S:97.7%,D:1.9%],F:0.0%,M:0.4%,n:264</t>
  </si>
  <si>
    <t>GCA_018951755.1</t>
  </si>
  <si>
    <t>UP000878528</t>
  </si>
  <si>
    <t>C:99.6%[S:98.1%,D:1.5%],F:0.0%,M:0.4%,n:264</t>
  </si>
  <si>
    <t>GCA_018952775.1</t>
  </si>
  <si>
    <t>UP000880579</t>
  </si>
  <si>
    <t>GCA_018951715.1</t>
  </si>
  <si>
    <t>UP000880817</t>
  </si>
  <si>
    <t>GCA_018951695.1</t>
  </si>
  <si>
    <t>UP000881043</t>
  </si>
  <si>
    <t>GCA_018951775.1</t>
  </si>
  <si>
    <t>UP000881344</t>
  </si>
  <si>
    <t>GCA_018952875.1</t>
  </si>
  <si>
    <t>UP000881669</t>
  </si>
  <si>
    <t>GCA_018952795.1</t>
  </si>
  <si>
    <t>UP000881777</t>
  </si>
  <si>
    <t>C:99.6%[S:95.1%,D:4.5%],F:0.0%,M:0.4%,n:264</t>
  </si>
  <si>
    <t>GCA_018951795.1</t>
  </si>
  <si>
    <t>UP000881840</t>
  </si>
  <si>
    <t>Close to standard (low value)</t>
  </si>
  <si>
    <t>GCA_018951635.1</t>
  </si>
  <si>
    <t>UP000881856</t>
  </si>
  <si>
    <t>GCA_018952815.1</t>
  </si>
  <si>
    <t>UP000882433</t>
  </si>
  <si>
    <t>C:99.2%[S:97.3%,D:1.9%],F:0.0%,M:0.8%,n:264</t>
  </si>
  <si>
    <t>GCA_018952835.1</t>
  </si>
  <si>
    <t>UP000882775</t>
  </si>
  <si>
    <t>GCA_018952755.1</t>
  </si>
  <si>
    <t>UP000883328</t>
  </si>
  <si>
    <t>GCA_018951375.1</t>
  </si>
  <si>
    <t>UP000883769</t>
  </si>
  <si>
    <t>C:99.6%[S:96.2%,D:3.4%],F:0.0%,M:0.4%,n:264</t>
  </si>
  <si>
    <t>GCA_018951135.1</t>
  </si>
  <si>
    <t>UP000883801</t>
  </si>
  <si>
    <t>GCA_018952715.1</t>
  </si>
  <si>
    <t>UP000883881</t>
  </si>
  <si>
    <t>C:99.2%[S:98.1%,D:1.1%],F:0.0%,M:0.8%,n:264</t>
  </si>
  <si>
    <t>GCA_018951595.1</t>
  </si>
  <si>
    <t>mean</t>
  </si>
  <si>
    <t xml:space="preserve">protein </t>
  </si>
  <si>
    <t>count</t>
  </si>
  <si>
    <t xml:space="preserve"> complete (C) single-copy (S) genes, complete (C) duplicated (D) genes, fragmented (F) and missing (M) genes, as well as the total number of orthologous clusters (n) used in the BUSCO assessment.</t>
  </si>
  <si>
    <t>BUSCO:</t>
  </si>
  <si>
    <t>Complete Single Copy Genes</t>
  </si>
  <si>
    <t>Complete Duplicated Genes</t>
  </si>
  <si>
    <t>Complete Genes</t>
  </si>
  <si>
    <t>Missing Genes</t>
  </si>
  <si>
    <t>Fragmented Genes</t>
  </si>
  <si>
    <t>sum to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</si>
</sst>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0" borderId="2" xfId="0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UniProt Proteomes</a:t>
            </a:r>
            <a:r>
              <a:rPr lang="en-US" baseline="0"/>
              <a:t> Protein Counts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Sheet0!$A$2:$A$21</c:f>
              <c:strCache>
                <c:ptCount val="20"/>
                <c:pt idx="0">
                  <c:v>UP000876320</c:v>
                </c:pt>
                <c:pt idx="1">
                  <c:v>UP000876801</c:v>
                </c:pt>
                <c:pt idx="2">
                  <c:v>UP000877351</c:v>
                </c:pt>
                <c:pt idx="3">
                  <c:v>UP000880579</c:v>
                </c:pt>
                <c:pt idx="4">
                  <c:v>UP000880817</c:v>
                </c:pt>
                <c:pt idx="5">
                  <c:v>UP000881043</c:v>
                </c:pt>
                <c:pt idx="6">
                  <c:v>UP000881344</c:v>
                </c:pt>
                <c:pt idx="7">
                  <c:v>UP000881669</c:v>
                </c:pt>
                <c:pt idx="8">
                  <c:v>UP000881856</c:v>
                </c:pt>
                <c:pt idx="9">
                  <c:v>UP000882775</c:v>
                </c:pt>
                <c:pt idx="10">
                  <c:v>UP000881840</c:v>
                </c:pt>
                <c:pt idx="11">
                  <c:v>UP000882433</c:v>
                </c:pt>
                <c:pt idx="12">
                  <c:v>UP000883801</c:v>
                </c:pt>
                <c:pt idx="13">
                  <c:v>UP000883881</c:v>
                </c:pt>
                <c:pt idx="14">
                  <c:v>UP000876890</c:v>
                </c:pt>
                <c:pt idx="15">
                  <c:v>UP000877822</c:v>
                </c:pt>
                <c:pt idx="16">
                  <c:v>UP000878528</c:v>
                </c:pt>
                <c:pt idx="17">
                  <c:v>UP000881777</c:v>
                </c:pt>
                <c:pt idx="18">
                  <c:v>UP000883328</c:v>
                </c:pt>
                <c:pt idx="19">
                  <c:v>UP000883769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Sheet0!$A$2:$A$21</c:f>
              <c:strCache>
                <c:ptCount val="20"/>
                <c:pt idx="0">
                  <c:v>UP000876320</c:v>
                </c:pt>
                <c:pt idx="1">
                  <c:v>UP000876801</c:v>
                </c:pt>
                <c:pt idx="2">
                  <c:v>UP000877351</c:v>
                </c:pt>
                <c:pt idx="3">
                  <c:v>UP000880579</c:v>
                </c:pt>
                <c:pt idx="4">
                  <c:v>UP000880817</c:v>
                </c:pt>
                <c:pt idx="5">
                  <c:v>UP000881043</c:v>
                </c:pt>
                <c:pt idx="6">
                  <c:v>UP000881344</c:v>
                </c:pt>
                <c:pt idx="7">
                  <c:v>UP000881669</c:v>
                </c:pt>
                <c:pt idx="8">
                  <c:v>UP000881856</c:v>
                </c:pt>
                <c:pt idx="9">
                  <c:v>UP000882775</c:v>
                </c:pt>
                <c:pt idx="10">
                  <c:v>UP000881840</c:v>
                </c:pt>
                <c:pt idx="11">
                  <c:v>UP000882433</c:v>
                </c:pt>
                <c:pt idx="12">
                  <c:v>UP000883801</c:v>
                </c:pt>
                <c:pt idx="13">
                  <c:v>UP000883881</c:v>
                </c:pt>
                <c:pt idx="14">
                  <c:v>UP000876890</c:v>
                </c:pt>
                <c:pt idx="15">
                  <c:v>UP000877822</c:v>
                </c:pt>
                <c:pt idx="16">
                  <c:v>UP000878528</c:v>
                </c:pt>
                <c:pt idx="17">
                  <c:v>UP000881777</c:v>
                </c:pt>
                <c:pt idx="18">
                  <c:v>UP000883328</c:v>
                </c:pt>
                <c:pt idx="19">
                  <c:v>UP000883769</c:v>
                </c:pt>
              </c:strCache>
            </c:strRef>
          </c:cat>
          <c:val>
            <c:numRef>
              <c:f>Sheet0!$D$2:$D$21</c:f>
              <c:numCache>
                <c:formatCode>General</c:formatCode>
                <c:ptCount val="20"/>
                <c:pt idx="0">
                  <c:v>3889</c:v>
                </c:pt>
                <c:pt idx="1">
                  <c:v>3920</c:v>
                </c:pt>
                <c:pt idx="2">
                  <c:v>3866</c:v>
                </c:pt>
                <c:pt idx="3">
                  <c:v>3922</c:v>
                </c:pt>
                <c:pt idx="4">
                  <c:v>3790</c:v>
                </c:pt>
                <c:pt idx="5">
                  <c:v>3915</c:v>
                </c:pt>
                <c:pt idx="6">
                  <c:v>3794</c:v>
                </c:pt>
                <c:pt idx="7">
                  <c:v>3924</c:v>
                </c:pt>
                <c:pt idx="8">
                  <c:v>3873</c:v>
                </c:pt>
                <c:pt idx="9">
                  <c:v>3878</c:v>
                </c:pt>
                <c:pt idx="10">
                  <c:v>3511</c:v>
                </c:pt>
                <c:pt idx="11">
                  <c:v>3559</c:v>
                </c:pt>
                <c:pt idx="12">
                  <c:v>3587</c:v>
                </c:pt>
                <c:pt idx="13">
                  <c:v>3594</c:v>
                </c:pt>
                <c:pt idx="14">
                  <c:v>3545</c:v>
                </c:pt>
                <c:pt idx="15">
                  <c:v>3680</c:v>
                </c:pt>
                <c:pt idx="16">
                  <c:v>3705</c:v>
                </c:pt>
                <c:pt idx="17">
                  <c:v>3619</c:v>
                </c:pt>
                <c:pt idx="18">
                  <c:v>3671</c:v>
                </c:pt>
                <c:pt idx="19">
                  <c:v>3615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0-7245-BB33-DAA5C6B6C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193648"/>
        <c:axId val="606195920"/>
      </c:barChart>
      <c:catAx>
        <c:axId val="60619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95920"/>
        <c:crosses val="autoZero"/>
        <c:auto val="1"/>
        <c:lblAlgn val="ctr"/>
        <c:lblOffset val="100"/>
        <c:noMultiLvlLbl val="0"/>
      </c:catAx>
      <c:valAx>
        <c:axId val="6061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9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1079500</xdr:colOff>
      <xdr:row>29</xdr:row>
      <xdr:rowOff>133350</xdr:rowOff>
    </xdr:from>
    <xdr:to>
      <xdr:col>4</xdr:col>
      <xdr:colOff>1409700</xdr:colOff>
      <xdr:row>49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A631F-73F9-04F3-E888-D69B9AC33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topLeftCell="E1" workbookViewId="0">
      <selection activeCell="J29" sqref="J29"/>
    </sheetView>
  </sheetViews>
  <sheetFormatPr baseColWidth="10" defaultColWidth="8.83203125" defaultRowHeight="15" x14ac:dyDescent="0.2"/>
  <cols>
    <col min="1" max="1" width="15.6640625" customWidth="1"/>
    <col min="2" max="2" width="40" customWidth="1"/>
    <col min="3" max="3" width="12" customWidth="1"/>
    <col min="4" max="4" width="12.1640625" customWidth="1"/>
    <col min="5" max="5" width="44.33203125" customWidth="1"/>
    <col min="6" max="6" width="22.1640625" customWidth="1"/>
    <col min="7" max="7" width="22" customWidth="1"/>
    <col min="8" max="8" width="13.33203125" customWidth="1"/>
    <col min="9" max="9" width="14.5" customWidth="1"/>
    <col min="10" max="10" width="24.5" customWidth="1"/>
    <col min="11" max="11" width="26.83203125" customWidth="1"/>
    <col min="12" max="12" width="19.83203125" customWidth="1"/>
    <col min="13" max="13" width="17.33203125" customWidth="1"/>
    <col min="14" max="14" width="16.1640625" customWidth="1"/>
    <col min="15" max="15" width="23.1640625" customWidth="1"/>
    <col min="16" max="16" width="82.6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75</v>
      </c>
      <c r="G1" t="s">
        <v>76</v>
      </c>
      <c r="H1" t="s">
        <v>77</v>
      </c>
      <c r="I1" t="s">
        <v>79</v>
      </c>
      <c r="J1" t="s">
        <v>78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">
      <c r="A2" t="s">
        <v>11</v>
      </c>
      <c r="B2" t="s">
        <v>12</v>
      </c>
      <c r="C2" t="s">
        <v>13</v>
      </c>
      <c r="D2" s="11">
        <f>_xlfn.NUMBERVALUE(3889)</f>
        <v>3889</v>
      </c>
      <c r="E2" t="s">
        <v>14</v>
      </c>
      <c r="F2">
        <v>97.3</v>
      </c>
      <c r="G2">
        <v>2.2999999999999998</v>
      </c>
      <c r="H2">
        <v>99.6</v>
      </c>
      <c r="I2">
        <v>0</v>
      </c>
      <c r="J2">
        <v>0.4</v>
      </c>
      <c r="K2" s="1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</row>
    <row r="3" spans="1:16" x14ac:dyDescent="0.2">
      <c r="A3" t="s">
        <v>21</v>
      </c>
      <c r="B3" t="s">
        <v>12</v>
      </c>
      <c r="C3" t="s">
        <v>13</v>
      </c>
      <c r="D3" s="11">
        <f>_xlfn.NUMBERVALUE(3920)</f>
        <v>3920</v>
      </c>
      <c r="E3" t="s">
        <v>22</v>
      </c>
      <c r="F3">
        <v>98.5</v>
      </c>
      <c r="G3">
        <v>1.1000000000000001</v>
      </c>
      <c r="H3">
        <v>99.6</v>
      </c>
      <c r="I3">
        <v>0</v>
      </c>
      <c r="J3">
        <v>0.4</v>
      </c>
      <c r="K3" s="1" t="s">
        <v>15</v>
      </c>
      <c r="L3" t="s">
        <v>16</v>
      </c>
      <c r="M3" t="s">
        <v>23</v>
      </c>
      <c r="N3" t="s">
        <v>18</v>
      </c>
      <c r="O3" t="s">
        <v>19</v>
      </c>
      <c r="P3" t="s">
        <v>20</v>
      </c>
    </row>
    <row r="4" spans="1:16" x14ac:dyDescent="0.2">
      <c r="A4" t="s">
        <v>28</v>
      </c>
      <c r="B4" t="s">
        <v>12</v>
      </c>
      <c r="C4" t="s">
        <v>13</v>
      </c>
      <c r="D4" s="11">
        <f>_xlfn.NUMBERVALUE(3866)</f>
        <v>3866</v>
      </c>
      <c r="E4" t="s">
        <v>29</v>
      </c>
      <c r="F4">
        <v>98.9</v>
      </c>
      <c r="G4">
        <v>1.1000000000000001</v>
      </c>
      <c r="H4">
        <v>100</v>
      </c>
      <c r="I4">
        <v>0</v>
      </c>
      <c r="J4">
        <v>0</v>
      </c>
      <c r="K4" s="1" t="s">
        <v>15</v>
      </c>
      <c r="L4" t="s">
        <v>16</v>
      </c>
      <c r="M4" t="s">
        <v>30</v>
      </c>
      <c r="N4" t="s">
        <v>18</v>
      </c>
      <c r="O4" t="s">
        <v>19</v>
      </c>
      <c r="P4" t="s">
        <v>20</v>
      </c>
    </row>
    <row r="5" spans="1:16" x14ac:dyDescent="0.2">
      <c r="A5" t="s">
        <v>37</v>
      </c>
      <c r="B5" t="s">
        <v>12</v>
      </c>
      <c r="C5" t="s">
        <v>13</v>
      </c>
      <c r="D5" s="11">
        <f>_xlfn.NUMBERVALUE(3922)</f>
        <v>3922</v>
      </c>
      <c r="E5" t="s">
        <v>22</v>
      </c>
      <c r="F5">
        <v>98.5</v>
      </c>
      <c r="G5">
        <v>1.1000000000000001</v>
      </c>
      <c r="H5">
        <v>99.6</v>
      </c>
      <c r="I5">
        <v>0</v>
      </c>
      <c r="J5">
        <v>0.4</v>
      </c>
      <c r="K5" s="1" t="s">
        <v>15</v>
      </c>
      <c r="L5" t="s">
        <v>16</v>
      </c>
      <c r="M5" t="s">
        <v>38</v>
      </c>
      <c r="N5" t="s">
        <v>18</v>
      </c>
      <c r="O5" t="s">
        <v>19</v>
      </c>
      <c r="P5" t="s">
        <v>20</v>
      </c>
    </row>
    <row r="6" spans="1:16" x14ac:dyDescent="0.2">
      <c r="A6" t="s">
        <v>39</v>
      </c>
      <c r="B6" t="s">
        <v>12</v>
      </c>
      <c r="C6" t="s">
        <v>13</v>
      </c>
      <c r="D6" s="11">
        <f>_xlfn.NUMBERVALUE(3790)</f>
        <v>3790</v>
      </c>
      <c r="E6" t="s">
        <v>35</v>
      </c>
      <c r="F6">
        <v>98.1</v>
      </c>
      <c r="G6">
        <v>1.5</v>
      </c>
      <c r="H6">
        <v>99.6</v>
      </c>
      <c r="I6">
        <v>0</v>
      </c>
      <c r="J6">
        <f>100-H6</f>
        <v>0.40000000000000568</v>
      </c>
      <c r="K6" s="1" t="s">
        <v>15</v>
      </c>
      <c r="L6" t="s">
        <v>16</v>
      </c>
      <c r="M6" t="s">
        <v>40</v>
      </c>
      <c r="N6" t="s">
        <v>18</v>
      </c>
      <c r="O6" t="s">
        <v>19</v>
      </c>
      <c r="P6" t="s">
        <v>20</v>
      </c>
    </row>
    <row r="7" spans="1:16" x14ac:dyDescent="0.2">
      <c r="A7" t="s">
        <v>41</v>
      </c>
      <c r="B7" t="s">
        <v>12</v>
      </c>
      <c r="C7" t="s">
        <v>13</v>
      </c>
      <c r="D7" s="11">
        <f>_xlfn.NUMBERVALUE(3915)</f>
        <v>3915</v>
      </c>
      <c r="E7" t="s">
        <v>22</v>
      </c>
      <c r="F7">
        <v>98.5</v>
      </c>
      <c r="G7">
        <v>1.1000000000000001</v>
      </c>
      <c r="H7">
        <v>99.6</v>
      </c>
      <c r="I7">
        <v>0</v>
      </c>
      <c r="J7">
        <f t="shared" ref="J7:J21" si="0">100-H7</f>
        <v>0.40000000000000568</v>
      </c>
      <c r="K7" s="1" t="s">
        <v>15</v>
      </c>
      <c r="L7" t="s">
        <v>16</v>
      </c>
      <c r="M7" t="s">
        <v>42</v>
      </c>
      <c r="N7" t="s">
        <v>18</v>
      </c>
      <c r="O7" t="s">
        <v>19</v>
      </c>
      <c r="P7" t="s">
        <v>20</v>
      </c>
    </row>
    <row r="8" spans="1:16" x14ac:dyDescent="0.2">
      <c r="A8" t="s">
        <v>43</v>
      </c>
      <c r="B8" t="s">
        <v>12</v>
      </c>
      <c r="C8" t="s">
        <v>13</v>
      </c>
      <c r="D8" s="11">
        <f>_xlfn.NUMBERVALUE(3794)</f>
        <v>3794</v>
      </c>
      <c r="E8" t="s">
        <v>32</v>
      </c>
      <c r="F8">
        <v>97.7</v>
      </c>
      <c r="G8">
        <v>1.9</v>
      </c>
      <c r="H8">
        <v>99.6</v>
      </c>
      <c r="I8">
        <v>0</v>
      </c>
      <c r="J8">
        <f t="shared" si="0"/>
        <v>0.40000000000000568</v>
      </c>
      <c r="K8" s="1" t="s">
        <v>15</v>
      </c>
      <c r="L8" t="s">
        <v>16</v>
      </c>
      <c r="M8" t="s">
        <v>44</v>
      </c>
      <c r="N8" t="s">
        <v>18</v>
      </c>
      <c r="O8" t="s">
        <v>19</v>
      </c>
      <c r="P8" t="s">
        <v>20</v>
      </c>
    </row>
    <row r="9" spans="1:16" x14ac:dyDescent="0.2">
      <c r="A9" t="s">
        <v>45</v>
      </c>
      <c r="B9" t="s">
        <v>12</v>
      </c>
      <c r="C9" t="s">
        <v>13</v>
      </c>
      <c r="D9" s="11">
        <f>_xlfn.NUMBERVALUE(3924)</f>
        <v>3924</v>
      </c>
      <c r="E9" t="s">
        <v>22</v>
      </c>
      <c r="F9">
        <v>98.5</v>
      </c>
      <c r="G9">
        <v>1.1000000000000001</v>
      </c>
      <c r="H9">
        <v>99.6</v>
      </c>
      <c r="I9">
        <v>0</v>
      </c>
      <c r="J9">
        <f t="shared" si="0"/>
        <v>0.40000000000000568</v>
      </c>
      <c r="K9" s="1" t="s">
        <v>15</v>
      </c>
      <c r="L9" t="s">
        <v>16</v>
      </c>
      <c r="M9" t="s">
        <v>46</v>
      </c>
      <c r="N9" t="s">
        <v>18</v>
      </c>
      <c r="O9" t="s">
        <v>19</v>
      </c>
      <c r="P9" t="s">
        <v>20</v>
      </c>
    </row>
    <row r="10" spans="1:16" x14ac:dyDescent="0.2">
      <c r="A10" t="s">
        <v>53</v>
      </c>
      <c r="B10" t="s">
        <v>12</v>
      </c>
      <c r="C10" t="s">
        <v>13</v>
      </c>
      <c r="D10" s="11">
        <f>_xlfn.NUMBERVALUE(3873)</f>
        <v>3873</v>
      </c>
      <c r="E10" t="s">
        <v>22</v>
      </c>
      <c r="F10">
        <v>98.5</v>
      </c>
      <c r="G10">
        <v>1.1000000000000001</v>
      </c>
      <c r="H10">
        <v>99.6</v>
      </c>
      <c r="I10">
        <v>0</v>
      </c>
      <c r="J10">
        <f t="shared" si="0"/>
        <v>0.40000000000000568</v>
      </c>
      <c r="K10" s="1" t="s">
        <v>15</v>
      </c>
      <c r="L10" t="s">
        <v>16</v>
      </c>
      <c r="M10" t="s">
        <v>54</v>
      </c>
      <c r="N10" t="s">
        <v>18</v>
      </c>
      <c r="O10" t="s">
        <v>19</v>
      </c>
      <c r="P10" t="s">
        <v>20</v>
      </c>
    </row>
    <row r="11" spans="1:16" x14ac:dyDescent="0.2">
      <c r="A11" t="s">
        <v>58</v>
      </c>
      <c r="B11" t="s">
        <v>12</v>
      </c>
      <c r="C11" t="s">
        <v>13</v>
      </c>
      <c r="D11" s="11">
        <f>_xlfn.NUMBERVALUE(3878)</f>
        <v>3878</v>
      </c>
      <c r="E11" t="s">
        <v>29</v>
      </c>
      <c r="F11">
        <v>98.9</v>
      </c>
      <c r="G11">
        <v>1.1000000000000001</v>
      </c>
      <c r="H11">
        <v>100</v>
      </c>
      <c r="I11">
        <v>0</v>
      </c>
      <c r="J11">
        <f t="shared" si="0"/>
        <v>0</v>
      </c>
      <c r="K11" s="1" t="s">
        <v>15</v>
      </c>
      <c r="L11" t="s">
        <v>16</v>
      </c>
      <c r="M11" t="s">
        <v>59</v>
      </c>
      <c r="N11" t="s">
        <v>18</v>
      </c>
      <c r="O11" t="s">
        <v>19</v>
      </c>
      <c r="P11" t="s">
        <v>20</v>
      </c>
    </row>
    <row r="12" spans="1:16" x14ac:dyDescent="0.2">
      <c r="A12" t="s">
        <v>50</v>
      </c>
      <c r="B12" t="s">
        <v>12</v>
      </c>
      <c r="C12" t="s">
        <v>13</v>
      </c>
      <c r="D12" s="11">
        <f>_xlfn.NUMBERVALUE(3511)</f>
        <v>3511</v>
      </c>
      <c r="E12" t="s">
        <v>29</v>
      </c>
      <c r="F12">
        <v>98.9</v>
      </c>
      <c r="G12">
        <v>1.1000000000000001</v>
      </c>
      <c r="H12">
        <v>100</v>
      </c>
      <c r="I12">
        <v>0</v>
      </c>
      <c r="J12">
        <f t="shared" si="0"/>
        <v>0</v>
      </c>
      <c r="K12" s="2" t="s">
        <v>51</v>
      </c>
      <c r="L12" t="s">
        <v>16</v>
      </c>
      <c r="M12" t="s">
        <v>52</v>
      </c>
      <c r="N12" t="s">
        <v>18</v>
      </c>
      <c r="O12" t="s">
        <v>19</v>
      </c>
      <c r="P12" t="s">
        <v>20</v>
      </c>
    </row>
    <row r="13" spans="1:16" x14ac:dyDescent="0.2">
      <c r="A13" t="s">
        <v>55</v>
      </c>
      <c r="B13" t="s">
        <v>12</v>
      </c>
      <c r="C13" t="s">
        <v>13</v>
      </c>
      <c r="D13" s="11">
        <f>_xlfn.NUMBERVALUE(3559)</f>
        <v>3559</v>
      </c>
      <c r="E13" t="s">
        <v>56</v>
      </c>
      <c r="F13">
        <v>97.3</v>
      </c>
      <c r="G13">
        <v>1.9</v>
      </c>
      <c r="H13">
        <v>99.2</v>
      </c>
      <c r="I13">
        <v>0</v>
      </c>
      <c r="J13">
        <f t="shared" si="0"/>
        <v>0.79999999999999716</v>
      </c>
      <c r="K13" s="2" t="s">
        <v>51</v>
      </c>
      <c r="L13" t="s">
        <v>16</v>
      </c>
      <c r="M13" t="s">
        <v>57</v>
      </c>
      <c r="N13" t="s">
        <v>18</v>
      </c>
      <c r="O13" t="s">
        <v>19</v>
      </c>
      <c r="P13" t="s">
        <v>20</v>
      </c>
    </row>
    <row r="14" spans="1:16" x14ac:dyDescent="0.2">
      <c r="A14" t="s">
        <v>65</v>
      </c>
      <c r="B14" t="s">
        <v>12</v>
      </c>
      <c r="C14" t="s">
        <v>13</v>
      </c>
      <c r="D14" s="11">
        <f>_xlfn.NUMBERVALUE(3587)</f>
        <v>3587</v>
      </c>
      <c r="E14" t="s">
        <v>56</v>
      </c>
      <c r="F14">
        <v>97.3</v>
      </c>
      <c r="G14">
        <v>1.9</v>
      </c>
      <c r="H14">
        <v>99.2</v>
      </c>
      <c r="I14">
        <v>0</v>
      </c>
      <c r="J14">
        <f t="shared" si="0"/>
        <v>0.79999999999999716</v>
      </c>
      <c r="K14" s="2" t="s">
        <v>51</v>
      </c>
      <c r="L14" t="s">
        <v>16</v>
      </c>
      <c r="M14" t="s">
        <v>66</v>
      </c>
      <c r="N14" t="s">
        <v>18</v>
      </c>
      <c r="O14" t="s">
        <v>19</v>
      </c>
      <c r="P14" t="s">
        <v>20</v>
      </c>
    </row>
    <row r="15" spans="1:16" x14ac:dyDescent="0.2">
      <c r="A15" t="s">
        <v>67</v>
      </c>
      <c r="B15" t="s">
        <v>12</v>
      </c>
      <c r="C15" t="s">
        <v>13</v>
      </c>
      <c r="D15" s="11">
        <f>_xlfn.NUMBERVALUE(3594)</f>
        <v>3594</v>
      </c>
      <c r="E15" t="s">
        <v>68</v>
      </c>
      <c r="F15">
        <v>98.1</v>
      </c>
      <c r="G15">
        <v>1.1000000000000001</v>
      </c>
      <c r="H15">
        <v>99.2</v>
      </c>
      <c r="I15">
        <v>0</v>
      </c>
      <c r="J15">
        <f t="shared" si="0"/>
        <v>0.79999999999999716</v>
      </c>
      <c r="K15" s="2" t="s">
        <v>51</v>
      </c>
      <c r="L15" t="s">
        <v>16</v>
      </c>
      <c r="M15" t="s">
        <v>69</v>
      </c>
      <c r="N15" t="s">
        <v>18</v>
      </c>
      <c r="O15" t="s">
        <v>19</v>
      </c>
      <c r="P15" t="s">
        <v>20</v>
      </c>
    </row>
    <row r="16" spans="1:16" x14ac:dyDescent="0.2">
      <c r="A16" t="s">
        <v>24</v>
      </c>
      <c r="B16" t="s">
        <v>12</v>
      </c>
      <c r="C16" t="s">
        <v>13</v>
      </c>
      <c r="D16" s="11">
        <f>_xlfn.NUMBERVALUE(3545)</f>
        <v>3545</v>
      </c>
      <c r="E16" t="s">
        <v>25</v>
      </c>
      <c r="F16">
        <v>90.5</v>
      </c>
      <c r="G16">
        <v>8.6999999999999993</v>
      </c>
      <c r="H16">
        <v>99.2</v>
      </c>
      <c r="I16">
        <v>0</v>
      </c>
      <c r="J16">
        <f t="shared" si="0"/>
        <v>0.79999999999999716</v>
      </c>
      <c r="K16" t="s">
        <v>26</v>
      </c>
      <c r="L16" t="s">
        <v>16</v>
      </c>
      <c r="M16" t="s">
        <v>27</v>
      </c>
      <c r="N16" t="s">
        <v>18</v>
      </c>
      <c r="O16" t="s">
        <v>19</v>
      </c>
      <c r="P16" t="s">
        <v>20</v>
      </c>
    </row>
    <row r="17" spans="1:16" x14ac:dyDescent="0.2">
      <c r="A17" t="s">
        <v>31</v>
      </c>
      <c r="B17" t="s">
        <v>12</v>
      </c>
      <c r="C17" t="s">
        <v>13</v>
      </c>
      <c r="D17" s="11">
        <f>_xlfn.NUMBERVALUE(3680)</f>
        <v>3680</v>
      </c>
      <c r="E17" t="s">
        <v>32</v>
      </c>
      <c r="F17">
        <v>97.7</v>
      </c>
      <c r="G17">
        <v>1.9</v>
      </c>
      <c r="H17">
        <v>99.6</v>
      </c>
      <c r="I17">
        <v>0</v>
      </c>
      <c r="J17">
        <f t="shared" si="0"/>
        <v>0.40000000000000568</v>
      </c>
      <c r="K17" t="s">
        <v>26</v>
      </c>
      <c r="L17" t="s">
        <v>16</v>
      </c>
      <c r="M17" t="s">
        <v>33</v>
      </c>
      <c r="N17" t="s">
        <v>18</v>
      </c>
      <c r="O17" t="s">
        <v>19</v>
      </c>
      <c r="P17" t="s">
        <v>20</v>
      </c>
    </row>
    <row r="18" spans="1:16" x14ac:dyDescent="0.2">
      <c r="A18" t="s">
        <v>34</v>
      </c>
      <c r="B18" t="s">
        <v>12</v>
      </c>
      <c r="C18" t="s">
        <v>13</v>
      </c>
      <c r="D18" s="11">
        <f>_xlfn.NUMBERVALUE(3705)</f>
        <v>3705</v>
      </c>
      <c r="E18" t="s">
        <v>35</v>
      </c>
      <c r="F18">
        <v>98.1</v>
      </c>
      <c r="G18">
        <v>1.5</v>
      </c>
      <c r="H18">
        <v>99.6</v>
      </c>
      <c r="I18">
        <v>0</v>
      </c>
      <c r="J18">
        <f t="shared" si="0"/>
        <v>0.40000000000000568</v>
      </c>
      <c r="K18" t="s">
        <v>26</v>
      </c>
      <c r="L18" t="s">
        <v>16</v>
      </c>
      <c r="M18" t="s">
        <v>36</v>
      </c>
      <c r="N18" t="s">
        <v>18</v>
      </c>
      <c r="O18" t="s">
        <v>19</v>
      </c>
      <c r="P18" t="s">
        <v>20</v>
      </c>
    </row>
    <row r="19" spans="1:16" x14ac:dyDescent="0.2">
      <c r="A19" t="s">
        <v>47</v>
      </c>
      <c r="B19" t="s">
        <v>12</v>
      </c>
      <c r="C19" t="s">
        <v>13</v>
      </c>
      <c r="D19" s="11">
        <f>_xlfn.NUMBERVALUE(3619)</f>
        <v>3619</v>
      </c>
      <c r="E19" t="s">
        <v>48</v>
      </c>
      <c r="F19">
        <v>95.1</v>
      </c>
      <c r="G19">
        <v>4.5</v>
      </c>
      <c r="H19">
        <v>99.6</v>
      </c>
      <c r="I19">
        <v>0</v>
      </c>
      <c r="J19">
        <f t="shared" si="0"/>
        <v>0.40000000000000568</v>
      </c>
      <c r="K19" t="s">
        <v>26</v>
      </c>
      <c r="L19" t="s">
        <v>16</v>
      </c>
      <c r="M19" t="s">
        <v>49</v>
      </c>
      <c r="N19" t="s">
        <v>18</v>
      </c>
      <c r="O19" t="s">
        <v>19</v>
      </c>
      <c r="P19" t="s">
        <v>20</v>
      </c>
    </row>
    <row r="20" spans="1:16" x14ac:dyDescent="0.2">
      <c r="A20" t="s">
        <v>60</v>
      </c>
      <c r="B20" t="s">
        <v>12</v>
      </c>
      <c r="C20" t="s">
        <v>13</v>
      </c>
      <c r="D20" s="11">
        <f>_xlfn.NUMBERVALUE(3671)</f>
        <v>3671</v>
      </c>
      <c r="E20" t="s">
        <v>48</v>
      </c>
      <c r="F20">
        <v>95.1</v>
      </c>
      <c r="G20">
        <v>4.5</v>
      </c>
      <c r="H20">
        <v>99.6</v>
      </c>
      <c r="I20">
        <v>0</v>
      </c>
      <c r="J20">
        <f t="shared" si="0"/>
        <v>0.40000000000000568</v>
      </c>
      <c r="K20" t="s">
        <v>26</v>
      </c>
      <c r="L20" t="s">
        <v>16</v>
      </c>
      <c r="M20" t="s">
        <v>61</v>
      </c>
      <c r="N20" t="s">
        <v>18</v>
      </c>
      <c r="O20" t="s">
        <v>19</v>
      </c>
      <c r="P20" t="s">
        <v>20</v>
      </c>
    </row>
    <row r="21" spans="1:16" x14ac:dyDescent="0.2">
      <c r="A21" t="s">
        <v>62</v>
      </c>
      <c r="B21" t="s">
        <v>12</v>
      </c>
      <c r="C21" t="s">
        <v>13</v>
      </c>
      <c r="D21" s="11">
        <f>_xlfn.NUMBERVALUE(3615)</f>
        <v>3615</v>
      </c>
      <c r="E21" t="s">
        <v>63</v>
      </c>
      <c r="F21">
        <v>96.2</v>
      </c>
      <c r="G21">
        <v>3.4</v>
      </c>
      <c r="H21">
        <v>99.6</v>
      </c>
      <c r="I21">
        <v>0</v>
      </c>
      <c r="J21">
        <f t="shared" si="0"/>
        <v>0.40000000000000568</v>
      </c>
      <c r="K21" t="s">
        <v>26</v>
      </c>
      <c r="L21" t="s">
        <v>16</v>
      </c>
      <c r="M21" t="s">
        <v>64</v>
      </c>
      <c r="N21" t="s">
        <v>18</v>
      </c>
      <c r="O21" t="s">
        <v>19</v>
      </c>
      <c r="P21" t="s">
        <v>20</v>
      </c>
    </row>
    <row r="22" spans="1:16" x14ac:dyDescent="0.2">
      <c r="F22">
        <f>AVERAGE(F2:F21)</f>
        <v>97.384999999999991</v>
      </c>
      <c r="H22" s="14"/>
      <c r="I22" s="15" t="s">
        <v>80</v>
      </c>
      <c r="J22" s="16"/>
    </row>
    <row r="23" spans="1:16" x14ac:dyDescent="0.2">
      <c r="G23" s="13"/>
    </row>
    <row r="24" spans="1:16" x14ac:dyDescent="0.2">
      <c r="C24" t="s">
        <v>70</v>
      </c>
      <c r="D24" s="9">
        <f>(D2+D3+D4+D5+D6+D7+D8+D9+D10+D11)/10</f>
        <v>3877.1</v>
      </c>
      <c r="E24" s="3" t="s">
        <v>15</v>
      </c>
      <c r="F24" s="4">
        <f>COUNTIF(K2:K21, K2)</f>
        <v>10</v>
      </c>
      <c r="G24" s="12"/>
      <c r="H24" s="12"/>
      <c r="I24" s="12"/>
      <c r="J24" s="12"/>
    </row>
    <row r="25" spans="1:16" x14ac:dyDescent="0.2">
      <c r="C25" t="s">
        <v>71</v>
      </c>
      <c r="D25" s="9">
        <f>(D12+D13+D14+D15)/4</f>
        <v>3562.75</v>
      </c>
      <c r="E25" s="5" t="s">
        <v>51</v>
      </c>
      <c r="F25" s="6">
        <f>COUNTIF(K2:K21, K12)</f>
        <v>4</v>
      </c>
      <c r="G25" s="12"/>
      <c r="H25" s="12"/>
      <c r="I25" s="12"/>
      <c r="J25" s="12"/>
    </row>
    <row r="26" spans="1:16" x14ac:dyDescent="0.2">
      <c r="C26" t="s">
        <v>72</v>
      </c>
      <c r="D26" s="9">
        <f>(D16+D17+D18+D19+D20+D21)/6</f>
        <v>3639.1666666666665</v>
      </c>
      <c r="E26" s="7" t="s">
        <v>26</v>
      </c>
      <c r="F26" s="8">
        <f>COUNTIF(K2:K21, K16)</f>
        <v>6</v>
      </c>
      <c r="G26" s="12"/>
      <c r="H26" s="12"/>
      <c r="I26" s="12"/>
      <c r="J26" s="12"/>
    </row>
    <row r="27" spans="1:16" x14ac:dyDescent="0.2">
      <c r="G27" s="13"/>
      <c r="H27" s="13"/>
      <c r="I27" s="13"/>
      <c r="J27" s="13"/>
    </row>
    <row r="28" spans="1:16" x14ac:dyDescent="0.2">
      <c r="B28" s="10" t="s">
        <v>74</v>
      </c>
      <c r="C28" t="s">
        <v>73</v>
      </c>
    </row>
  </sheetData>
  <autoFilter ref="A1:P21" xr:uid="{00000000-0001-0000-0000-000000000000}">
    <sortState xmlns:xlrd2="http://schemas.microsoft.com/office/spreadsheetml/2017/richdata2" ref="A2:P21">
      <sortCondition ref="K1:K2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2023-05-18T15:49:25Z</dcterms:created>
  <dcterms:modified xsi:type="dcterms:W3CDTF">2023-05-18T20:54:25Z</dcterms:modified>
</cp:coreProperties>
</file>