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Enterprise excellence\Case study\"/>
    </mc:Choice>
  </mc:AlternateContent>
  <xr:revisionPtr revIDLastSave="0" documentId="13_ncr:1_{407BAD4D-EBBD-4E2D-9A26-A5788B53F50B}" xr6:coauthVersionLast="45" xr6:coauthVersionMax="45" xr10:uidLastSave="{00000000-0000-0000-0000-000000000000}"/>
  <bookViews>
    <workbookView xWindow="-120" yWindow="-120" windowWidth="29040" windowHeight="15840" firstSheet="2" activeTab="7" xr2:uid="{F12A9117-8F43-4D89-91AA-57E2FEF63FB4}"/>
  </bookViews>
  <sheets>
    <sheet name="Database" sheetId="1" r:id="rId1"/>
    <sheet name="Analysis --&gt;" sheetId="2" r:id="rId2"/>
    <sheet name="1. Trend analysis" sheetId="3" r:id="rId3"/>
    <sheet name="2. Comparative analysis" sheetId="7" r:id="rId4"/>
    <sheet name="3. Value-based analysis" sheetId="8" r:id="rId5"/>
    <sheet name="4. Correlation" sheetId="9" r:id="rId6"/>
    <sheet name="5. Time series" sheetId="10" r:id="rId7"/>
    <sheet name="6.1 Regression" sheetId="12" r:id="rId8"/>
  </sheets>
  <definedNames>
    <definedName name="_xlnm._FilterDatabase" localSheetId="2" hidden="1">'1. Trend analysis'!#REF!</definedName>
    <definedName name="_xlnm._FilterDatabase" localSheetId="3" hidden="1">'2. Comparative analysis'!#REF!</definedName>
    <definedName name="_xlnm._FilterDatabase" localSheetId="4" hidden="1">'3. Value-based analysis'!#REF!</definedName>
    <definedName name="_xlnm._FilterDatabase" localSheetId="5" hidden="1">'4. Correlation'!#REF!</definedName>
    <definedName name="_xlnm._FilterDatabase" localSheetId="6" hidden="1">'5. Time series'!#REF!</definedName>
    <definedName name="_xlnm._FilterDatabase" localSheetId="7" hidden="1">'6.1 Regression'!#REF!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2" l="1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D40" i="10" l="1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 l="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U5" i="9"/>
  <c r="P5" i="9"/>
  <c r="K5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R5" i="9"/>
  <c r="N5" i="9"/>
  <c r="M5" i="9"/>
  <c r="H5" i="9"/>
  <c r="F5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E12" i="8"/>
  <c r="D12" i="8"/>
  <c r="C12" i="8"/>
  <c r="E10" i="8"/>
  <c r="C10" i="8"/>
  <c r="D10" i="8"/>
  <c r="C7" i="8"/>
  <c r="C5" i="8"/>
  <c r="E7" i="8"/>
  <c r="E5" i="8"/>
  <c r="F8" i="7"/>
  <c r="E8" i="7"/>
  <c r="D8" i="7"/>
  <c r="C8" i="7"/>
  <c r="F7" i="7"/>
  <c r="E7" i="7"/>
  <c r="D7" i="7"/>
  <c r="C7" i="7"/>
  <c r="F6" i="7"/>
  <c r="E6" i="7"/>
  <c r="D6" i="7"/>
  <c r="F5" i="7"/>
  <c r="E5" i="7"/>
  <c r="D5" i="7"/>
  <c r="C6" i="7"/>
  <c r="C5" i="7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6" i="3" s="1"/>
  <c r="C5" i="3" l="1"/>
  <c r="P5" i="3"/>
  <c r="AC5" i="3"/>
  <c r="C6" i="3"/>
  <c r="P6" i="3"/>
  <c r="AC6" i="3"/>
  <c r="D5" i="3"/>
  <c r="Q5" i="3"/>
  <c r="AD5" i="3"/>
  <c r="D6" i="3"/>
  <c r="Q6" i="3"/>
  <c r="AD6" i="3"/>
  <c r="E5" i="3"/>
  <c r="R5" i="3"/>
  <c r="AE5" i="3"/>
  <c r="E6" i="3"/>
  <c r="R6" i="3"/>
  <c r="AE6" i="3"/>
  <c r="F5" i="3"/>
  <c r="S5" i="3"/>
  <c r="AF5" i="3"/>
  <c r="F6" i="3"/>
  <c r="S6" i="3"/>
  <c r="AF6" i="3"/>
  <c r="G5" i="3"/>
  <c r="T5" i="3"/>
  <c r="AG5" i="3"/>
  <c r="G6" i="3"/>
  <c r="T6" i="3"/>
  <c r="AG6" i="3"/>
  <c r="H5" i="3"/>
  <c r="U5" i="3"/>
  <c r="AH5" i="3"/>
  <c r="H6" i="3"/>
  <c r="U6" i="3"/>
  <c r="AH6" i="3"/>
  <c r="I5" i="3"/>
  <c r="V5" i="3"/>
  <c r="AI5" i="3"/>
  <c r="I6" i="3"/>
  <c r="V6" i="3"/>
  <c r="AI6" i="3"/>
  <c r="J5" i="3"/>
  <c r="W5" i="3"/>
  <c r="AJ5" i="3"/>
  <c r="J6" i="3"/>
  <c r="W6" i="3"/>
  <c r="AJ6" i="3"/>
  <c r="K5" i="3"/>
  <c r="X5" i="3"/>
  <c r="AK5" i="3"/>
  <c r="K6" i="3"/>
  <c r="X6" i="3"/>
  <c r="AK6" i="3"/>
  <c r="L5" i="3"/>
  <c r="Y5" i="3"/>
  <c r="AL5" i="3"/>
  <c r="L6" i="3"/>
  <c r="Y6" i="3"/>
  <c r="AL6" i="3"/>
  <c r="M5" i="3"/>
  <c r="Z5" i="3"/>
  <c r="AM5" i="3"/>
  <c r="M6" i="3"/>
  <c r="Z6" i="3"/>
  <c r="AM6" i="3"/>
  <c r="N5" i="3"/>
  <c r="AA5" i="3"/>
  <c r="AN5" i="3"/>
  <c r="N6" i="3"/>
  <c r="AA6" i="3"/>
</calcChain>
</file>

<file path=xl/sharedStrings.xml><?xml version="1.0" encoding="utf-8"?>
<sst xmlns="http://schemas.openxmlformats.org/spreadsheetml/2006/main" count="303" uniqueCount="63">
  <si>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</si>
  <si>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</si>
  <si>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</si>
  <si>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</si>
  <si>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</si>
  <si>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</si>
  <si>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</si>
  <si>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</si>
  <si>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</si>
  <si>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</si>
  <si>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</si>
  <si>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</si>
  <si>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</si>
  <si>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</si>
  <si>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</si>
  <si>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</si>
  <si>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</si>
  <si>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</si>
  <si>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</si>
  <si>
    <t>2. Comparative analysis</t>
  </si>
  <si>
    <t>Gross Profit</t>
  </si>
  <si>
    <t>Gross Profit %</t>
  </si>
  <si>
    <t>3.Value-based analysis</t>
  </si>
  <si>
    <t>Scenario 1</t>
  </si>
  <si>
    <t>Volume</t>
  </si>
  <si>
    <t>Price</t>
  </si>
  <si>
    <t>Scenario 2</t>
  </si>
  <si>
    <t>Scenario 3</t>
  </si>
  <si>
    <t>Cogs per unit</t>
  </si>
  <si>
    <t>4. Correlation analysis</t>
  </si>
  <si>
    <t>Advertising spend</t>
  </si>
  <si>
    <t>Correlation</t>
  </si>
  <si>
    <t>5. Time series</t>
  </si>
  <si>
    <t>Revenue t-1</t>
  </si>
  <si>
    <t>AR (1)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</si>
  <si>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</si>
  <si>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</si>
  <si>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</si>
  <si>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</si>
  <si>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</si>
  <si>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</si>
  <si>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</si>
  <si>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</si>
  <si>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</si>
  <si>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</si>
  <si>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</si>
  <si>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</si>
  <si>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</si>
  <si>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</si>
  <si>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</si>
  <si>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</si>
  <si>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</si>
  <si>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</si>
  <si>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</si>
  <si>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</si>
  <si>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</si>
  <si>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</si>
  <si>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</si>
  <si>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</si>
  <si>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</si>
  <si>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Revenue t-12</t>
  </si>
  <si>
    <t>AR (12)</t>
  </si>
  <si>
    <t>6.1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</si>
</sst>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165" fontId="1" fillId="2" borderId="2" xfId="0" applyNumberFormat="1" applyFont="1" applyFill="1" applyBorder="1" applyAlignment="1">
      <alignment horizontal="right"/>
    </xf>
    <xf numFmtId="0" fontId="7" fillId="2" borderId="0" xfId="0" applyFont="1" applyFill="1"/>
    <xf numFmtId="166" fontId="7" fillId="2" borderId="0" xfId="1" applyNumberFormat="1" applyFont="1" applyFill="1"/>
    <xf numFmtId="0" fontId="1" fillId="2" borderId="3" xfId="0" applyFont="1" applyFill="1" applyBorder="1"/>
    <xf numFmtId="1" fontId="1" fillId="2" borderId="3" xfId="0" applyNumberFormat="1" applyFont="1" applyFill="1" applyBorder="1"/>
    <xf numFmtId="0" fontId="1" fillId="2" borderId="4" xfId="0" applyFont="1" applyFill="1" applyBorder="1"/>
    <xf numFmtId="2" fontId="2" fillId="2" borderId="0" xfId="0" applyNumberFormat="1" applyFont="1" applyFill="1"/>
    <xf numFmtId="1" fontId="1" fillId="2" borderId="4" xfId="0" applyNumberFormat="1" applyFont="1" applyFill="1" applyBorder="1"/>
    <xf numFmtId="2" fontId="2" fillId="2" borderId="0" xfId="0" applyNumberFormat="1" applyFont="1" applyFill="1" applyBorder="1"/>
    <xf numFmtId="0" fontId="1" fillId="2" borderId="0" xfId="0" applyFont="1" applyFill="1" applyBorder="1"/>
    <xf numFmtId="1" fontId="1" fillId="2" borderId="0" xfId="0" applyNumberFormat="1" applyFont="1" applyFill="1" applyBorder="1"/>
    <xf numFmtId="14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1" fillId="2" borderId="1" xfId="0" applyFont="1" applyFill="1" applyBorder="1" applyAlignment="1">
      <alignment horizontal="right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Continuous"/>
    </xf>
    <xf numFmtId="0" fontId="0" fillId="2" borderId="0" xfId="0" applyFill="1"/>
    <xf numFmtId="0" fontId="8" fillId="2" borderId="5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0" fontId="8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 Trend</a:t>
            </a:r>
            <a:r>
              <a:rPr lang="en-GB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Analysis 2019-2021</a:t>
            </a:r>
            <a:endParaRPr lang="en-GB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5337744179648106E-2"/>
          <c:y val="2.524322275785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733-8A8E-555623F65285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7-4733-8A8E-555623F6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31695"/>
        <c:axId val="553983071"/>
      </c:lineChart>
      <c:dateAx>
        <c:axId val="232731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3071"/>
        <c:crosses val="autoZero"/>
        <c:auto val="1"/>
        <c:lblOffset val="100"/>
        <c:baseTimeUnit val="months"/>
      </c:dateAx>
      <c:valAx>
        <c:axId val="553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316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</xdr:colOff>
      <xdr:row>9</xdr:row>
      <xdr:rowOff>76993</xdr:rowOff>
    </xdr:from>
    <xdr:to>
      <xdr:col>23</xdr:col>
      <xdr:colOff>381000</xdr:colOff>
      <xdr:row>29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B1AE1-BA17-4119-9168-7333A3B0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/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28" t="s">
        <v>1</v>
      </c>
      <c r="G4" s="28" t="s">
        <v>2</v>
      </c>
      <c r="H4" s="28" t="s">
        <v>4</v>
      </c>
      <c r="I4" s="28" t="s">
        <v>14</v>
      </c>
      <c r="J4" s="28" t="s">
        <v>7</v>
      </c>
      <c r="K4" s="28" t="s">
        <v>8</v>
      </c>
      <c r="L4" s="28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D4A5-53CC-4EE4-9048-325F21B2D152}">
  <dimension ref="B1:H8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5.28515625" style="1" bestFit="1" customWidth="1"/>
    <col min="7" max="16384" width="9.140625" style="1"/>
  </cols>
  <sheetData>
    <row r="1" spans="2:8" ht="15.75" x14ac:dyDescent="0.25">
      <c r="B1" s="2" t="s">
        <v>19</v>
      </c>
      <c r="C1" s="2"/>
      <c r="D1" s="2"/>
    </row>
    <row r="3" spans="2:8" x14ac:dyDescent="0.2">
      <c r="C3" s="1">
        <v>2020</v>
      </c>
      <c r="D3" s="1">
        <v>2020</v>
      </c>
      <c r="E3" s="1">
        <v>2020</v>
      </c>
      <c r="F3" s="1">
        <v>2020</v>
      </c>
    </row>
    <row r="4" spans="2:8" ht="12.75" thickBot="1" x14ac:dyDescent="0.25">
      <c r="B4" s="9" t="s">
        <v>17</v>
      </c>
      <c r="C4" s="14" t="s">
        <v>13</v>
      </c>
      <c r="D4" s="14" t="s">
        <v>10</v>
      </c>
      <c r="E4" s="14" t="s">
        <v>11</v>
      </c>
      <c r="F4" s="14" t="s">
        <v>12</v>
      </c>
    </row>
    <row r="5" spans="2:8" x14ac:dyDescent="0.2">
      <c r="B5" s="1" t="s">
        <v>1</v>
      </c>
      <c r="C5" s="13">
        <f>SUMIFS(Database!$F:$F,Database!$C:$C,'2. Comparative analysis'!C$3,Database!$E:$E,'2. Comparative analysis'!C$4)</f>
        <v>28425.842968554865</v>
      </c>
      <c r="D5" s="13">
        <f>SUMIFS(Database!$F:$F,Database!$C:$C,'2. Comparative analysis'!D$3,Database!$E:$E,'2. Comparative analysis'!D$4)</f>
        <v>1453.8325384615384</v>
      </c>
      <c r="E5" s="13">
        <f>SUMIFS(Database!$F:$F,Database!$C:$C,'2. Comparative analysis'!E$3,Database!$E:$E,'2. Comparative analysis'!E$4)</f>
        <v>2527.9539230769228</v>
      </c>
      <c r="F5" s="13">
        <f>SUMIFS(Database!$F:$F,Database!$C:$C,'2. Comparative analysis'!F$3,Database!$E:$E,'2. Comparative analysis'!F$4)</f>
        <v>1418.97786318047</v>
      </c>
      <c r="H5" s="13"/>
    </row>
    <row r="6" spans="2:8" x14ac:dyDescent="0.2">
      <c r="B6" s="1" t="s">
        <v>2</v>
      </c>
      <c r="C6" s="13">
        <f>SUMIFS(Database!$G:$G,Database!$C:$C,'2. Comparative analysis'!C$3,Database!$E:$E,'2. Comparative analysis'!C$4)</f>
        <v>-5741.8060487947223</v>
      </c>
      <c r="D6" s="13">
        <f>SUMIFS(Database!$G:$G,Database!$C:$C,'2. Comparative analysis'!D$3,Database!$E:$E,'2. Comparative analysis'!D$4)</f>
        <v>-365.53846153846149</v>
      </c>
      <c r="E6" s="13">
        <f>SUMIFS(Database!$G:$G,Database!$C:$C,'2. Comparative analysis'!E$3,Database!$E:$E,'2. Comparative analysis'!E$4)</f>
        <v>-475.38461538461524</v>
      </c>
      <c r="F6" s="13">
        <f>SUMIFS(Database!$G:$G,Database!$C:$C,'2. Comparative analysis'!F$3,Database!$E:$E,'2. Comparative analysis'!F$4)</f>
        <v>-980.51632020358954</v>
      </c>
      <c r="H6" s="13"/>
    </row>
    <row r="7" spans="2:8" x14ac:dyDescent="0.2">
      <c r="B7" s="1" t="s">
        <v>20</v>
      </c>
      <c r="C7" s="13">
        <f>SUM(C5:C6)</f>
        <v>22684.036919760143</v>
      </c>
      <c r="D7" s="13">
        <f t="shared" ref="D7:F7" si="0">SUM(D5:D6)</f>
        <v>1088.294076923077</v>
      </c>
      <c r="E7" s="13">
        <f t="shared" si="0"/>
        <v>2052.5693076923076</v>
      </c>
      <c r="F7" s="13">
        <f t="shared" si="0"/>
        <v>438.46154297688042</v>
      </c>
    </row>
    <row r="8" spans="2:8" x14ac:dyDescent="0.2">
      <c r="B8" s="15" t="s">
        <v>21</v>
      </c>
      <c r="C8" s="16">
        <f>C7/C5</f>
        <v>0.79800753648198219</v>
      </c>
      <c r="D8" s="16">
        <f>D7/D5</f>
        <v>0.74856907390085092</v>
      </c>
      <c r="E8" s="16">
        <f>E7/E5</f>
        <v>0.81194886067939231</v>
      </c>
      <c r="F8" s="16">
        <f>F7/F5</f>
        <v>0.3089981558937932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FCAD-CCDF-436D-9A7D-9C663632857A}">
  <dimension ref="B1:E12"/>
  <sheetViews>
    <sheetView zoomScale="120" zoomScaleNormal="120" workbookViewId="0"/>
  </sheetViews>
  <sheetFormatPr defaultRowHeight="12" x14ac:dyDescent="0.2"/>
  <cols>
    <col min="1" max="1" width="2" style="1" customWidth="1"/>
    <col min="2" max="2" width="16" style="1" customWidth="1"/>
    <col min="3" max="5" width="9.7109375" style="1" bestFit="1" customWidth="1"/>
    <col min="6" max="16384" width="9.140625" style="1"/>
  </cols>
  <sheetData>
    <row r="1" spans="2:5" ht="15.75" x14ac:dyDescent="0.25">
      <c r="B1" s="2" t="s">
        <v>22</v>
      </c>
      <c r="C1" s="2"/>
      <c r="D1" s="2"/>
    </row>
    <row r="4" spans="2:5" ht="12.75" thickBot="1" x14ac:dyDescent="0.25">
      <c r="B4" s="9" t="s">
        <v>17</v>
      </c>
      <c r="C4" s="14" t="s">
        <v>23</v>
      </c>
      <c r="D4" s="14" t="s">
        <v>26</v>
      </c>
      <c r="E4" s="14" t="s">
        <v>27</v>
      </c>
    </row>
    <row r="5" spans="2:5" x14ac:dyDescent="0.2">
      <c r="B5" s="1" t="s">
        <v>24</v>
      </c>
      <c r="C5" s="13">
        <f>1.1*D5</f>
        <v>23256.062500000004</v>
      </c>
      <c r="D5" s="13">
        <v>21141.875</v>
      </c>
      <c r="E5" s="13">
        <f>D5*0.85</f>
        <v>17970.59375</v>
      </c>
    </row>
    <row r="6" spans="2:5" x14ac:dyDescent="0.2">
      <c r="B6" s="1" t="s">
        <v>25</v>
      </c>
      <c r="C6" s="4">
        <v>1.4</v>
      </c>
      <c r="D6" s="4">
        <v>1.6</v>
      </c>
      <c r="E6" s="4">
        <v>1.8</v>
      </c>
    </row>
    <row r="7" spans="2:5" x14ac:dyDescent="0.2">
      <c r="B7" s="17" t="s">
        <v>1</v>
      </c>
      <c r="C7" s="18">
        <f>C5*C6</f>
        <v>32558.487500000003</v>
      </c>
      <c r="D7" s="18">
        <v>33827</v>
      </c>
      <c r="E7" s="18">
        <f>E5*E6</f>
        <v>32347.068750000002</v>
      </c>
    </row>
    <row r="8" spans="2:5" x14ac:dyDescent="0.2">
      <c r="B8" s="23"/>
      <c r="C8" s="24"/>
      <c r="D8" s="24"/>
      <c r="E8" s="24"/>
    </row>
    <row r="9" spans="2:5" s="5" customFormat="1" x14ac:dyDescent="0.2">
      <c r="B9" s="5" t="s">
        <v>28</v>
      </c>
      <c r="C9" s="22">
        <v>-0.33</v>
      </c>
      <c r="D9" s="22">
        <v>-0.35</v>
      </c>
      <c r="E9" s="22">
        <v>-0.39</v>
      </c>
    </row>
    <row r="10" spans="2:5" x14ac:dyDescent="0.2">
      <c r="B10" s="17" t="s">
        <v>2</v>
      </c>
      <c r="C10" s="18">
        <f>C9*C5</f>
        <v>-7674.5006250000015</v>
      </c>
      <c r="D10" s="18">
        <f>D9*D5</f>
        <v>-7399.6562499999991</v>
      </c>
      <c r="E10" s="18">
        <f>E9*E5</f>
        <v>-7008.5315625000003</v>
      </c>
    </row>
    <row r="12" spans="2:5" ht="12.75" thickBot="1" x14ac:dyDescent="0.25">
      <c r="B12" s="19" t="s">
        <v>20</v>
      </c>
      <c r="C12" s="21">
        <f>C7+C10</f>
        <v>24883.986875000002</v>
      </c>
      <c r="D12" s="21">
        <f>D7+D10</f>
        <v>26427.34375</v>
      </c>
      <c r="E12" s="21">
        <f>E7+E10</f>
        <v>25338.537187500002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94F4-BEDB-4AB1-A69E-27F25541FC63}">
  <dimension ref="B1:U40"/>
  <sheetViews>
    <sheetView zoomScale="120" zoomScaleNormal="120" workbookViewId="0"/>
  </sheetViews>
  <sheetFormatPr defaultRowHeight="12" x14ac:dyDescent="0.2"/>
  <cols>
    <col min="1" max="1" width="2" style="1" customWidth="1"/>
    <col min="2" max="2" width="9.5703125" style="1" customWidth="1"/>
    <col min="3" max="3" width="9.7109375" style="1" bestFit="1" customWidth="1"/>
    <col min="4" max="4" width="16.28515625" style="1" bestFit="1" customWidth="1"/>
    <col min="5" max="5" width="1.42578125" style="1" customWidth="1"/>
    <col min="6" max="6" width="9.140625" style="1"/>
    <col min="7" max="7" width="2" style="1" customWidth="1"/>
    <col min="8" max="8" width="8.42578125" style="1" bestFit="1" customWidth="1"/>
    <col min="9" max="9" width="11" style="1" customWidth="1"/>
    <col min="10" max="10" width="1.42578125" style="1" customWidth="1"/>
    <col min="11" max="13" width="9.140625" style="1"/>
    <col min="14" max="14" width="20.140625" style="1" bestFit="1" customWidth="1"/>
    <col min="15" max="15" width="1.42578125" style="1" customWidth="1"/>
    <col min="16" max="17" width="9.140625" style="1"/>
    <col min="18" max="18" width="8.42578125" style="1" bestFit="1" customWidth="1"/>
    <col min="19" max="19" width="12.7109375" style="1" customWidth="1"/>
    <col min="20" max="20" width="1.42578125" style="1" customWidth="1"/>
    <col min="21" max="16384" width="9.140625" style="1"/>
  </cols>
  <sheetData>
    <row r="1" spans="2:21" ht="15.75" x14ac:dyDescent="0.25">
      <c r="B1" s="2" t="s">
        <v>29</v>
      </c>
      <c r="C1" s="2"/>
      <c r="D1" s="2"/>
    </row>
    <row r="3" spans="2:21" x14ac:dyDescent="0.2">
      <c r="C3" s="1" t="s">
        <v>13</v>
      </c>
      <c r="D3" s="1" t="s">
        <v>13</v>
      </c>
      <c r="H3" s="1" t="s">
        <v>13</v>
      </c>
      <c r="I3" s="1" t="s">
        <v>13</v>
      </c>
      <c r="M3" s="1" t="s">
        <v>13</v>
      </c>
      <c r="N3" s="1" t="s">
        <v>13</v>
      </c>
      <c r="R3" s="1" t="s">
        <v>13</v>
      </c>
      <c r="S3" s="1" t="s">
        <v>13</v>
      </c>
    </row>
    <row r="4" spans="2:21" ht="12.75" thickBot="1" x14ac:dyDescent="0.25">
      <c r="B4" s="9" t="s">
        <v>17</v>
      </c>
      <c r="C4" s="9" t="s">
        <v>1</v>
      </c>
      <c r="D4" s="9" t="s">
        <v>30</v>
      </c>
      <c r="E4" s="9"/>
      <c r="F4" s="9" t="s">
        <v>31</v>
      </c>
      <c r="H4" s="9" t="s">
        <v>1</v>
      </c>
      <c r="I4" s="9" t="s">
        <v>14</v>
      </c>
      <c r="J4" s="9"/>
      <c r="K4" s="9" t="s">
        <v>31</v>
      </c>
      <c r="M4" s="9" t="s">
        <v>1</v>
      </c>
      <c r="N4" s="9" t="s">
        <v>8</v>
      </c>
      <c r="O4" s="9"/>
      <c r="P4" s="9" t="s">
        <v>31</v>
      </c>
      <c r="R4" s="9" t="s">
        <v>1</v>
      </c>
      <c r="S4" s="9" t="s">
        <v>9</v>
      </c>
      <c r="T4" s="9"/>
      <c r="U4" s="9" t="s">
        <v>31</v>
      </c>
    </row>
    <row r="5" spans="2:21" x14ac:dyDescent="0.2">
      <c r="B5" s="25">
        <v>43496</v>
      </c>
      <c r="C5" s="26">
        <f>SUMIFS(Database!$F:$F,Database!$D:$D,'4. Correlation'!$B5,Database!$E:$E,'4. Correlation'!C$3)</f>
        <v>1801.8461538461538</v>
      </c>
      <c r="D5" s="26">
        <f>-SUMIFS(Database!$H:$H,Database!$D:$D,'4. Correlation'!$B5,Database!$E:$E,'4. Correlation'!D$3)</f>
        <v>317.56003295633286</v>
      </c>
      <c r="E5" s="26"/>
      <c r="F5" s="20">
        <f>CORREL(C5:C40,D5:D40)</f>
        <v>0.53730053770623409</v>
      </c>
      <c r="H5" s="26">
        <f>SUMIFS(Database!$F:$F,Database!$D:$D,'4. Correlation'!$B5,Database!$E:$E,'4. Correlation'!H$3)</f>
        <v>1801.8461538461538</v>
      </c>
      <c r="I5" s="26">
        <f>-SUMIFS(Database!$I:$I,Database!$D:$D,'4. Correlation'!$B5,Database!$E:$E,'4. Correlation'!I$3)</f>
        <v>252.92307692307693</v>
      </c>
      <c r="K5" s="20">
        <f>CORREL(H5:H40,I5:I40)</f>
        <v>0.7020388059591236</v>
      </c>
      <c r="M5" s="26">
        <f>SUMIFS(Database!$F:$F,Database!$D:$D,'4. Correlation'!$B5,Database!$E:$E,'4. Correlation'!M$3)</f>
        <v>1801.8461538461538</v>
      </c>
      <c r="N5" s="26">
        <f>SUMIFS(Database!$K:$K,Database!$D:$D,'4. Correlation'!$B5,Database!$E:$E,'4. Correlation'!N$3)</f>
        <v>3.8083589743589745</v>
      </c>
      <c r="P5" s="20">
        <f>CORREL(M5:M40,N5:N40)</f>
        <v>0.46619427565139515</v>
      </c>
      <c r="R5" s="26">
        <f>SUMIFS(Database!$F:$F,Database!$D:$D,'4. Correlation'!$B5,Database!$E:$E,'4. Correlation'!R$3)</f>
        <v>1801.8461538461538</v>
      </c>
      <c r="S5" s="26">
        <f>SUMIFS(Database!$L:$L,Database!$D:$D,'4. Correlation'!$B5,Database!$E:$E,'4. Correlation'!S$3)</f>
        <v>69.025004250191103</v>
      </c>
      <c r="U5" s="20">
        <f>CORREL(R5:R40,S5:S40)</f>
        <v>0.76929154798445498</v>
      </c>
    </row>
    <row r="6" spans="2:21" x14ac:dyDescent="0.2">
      <c r="B6" s="25">
        <v>43524</v>
      </c>
      <c r="C6" s="26">
        <f>SUMIFS(Database!$F:$F,Database!$D:$D,'4. Correlation'!$B6,Database!$E:$E,'4. Correlation'!C$3)</f>
        <v>1705.1921549459278</v>
      </c>
      <c r="D6" s="26">
        <f>-SUMIFS(Database!$H:$H,Database!$D:$D,'4. Correlation'!$B6,Database!$E:$E,'4. Correlation'!D$3)</f>
        <v>316.66867665156281</v>
      </c>
      <c r="E6" s="27"/>
      <c r="H6" s="26">
        <f>SUMIFS(Database!$F:$F,Database!$D:$D,'4. Correlation'!$B6,Database!$E:$E,'4. Correlation'!H$3)</f>
        <v>1705.1921549459278</v>
      </c>
      <c r="I6" s="26">
        <f>-SUMIFS(Database!$I:$I,Database!$D:$D,'4. Correlation'!$B6,Database!$E:$E,'4. Correlation'!I$3)</f>
        <v>259.38461538461536</v>
      </c>
      <c r="M6" s="26">
        <f>SUMIFS(Database!$F:$F,Database!$D:$D,'4. Correlation'!$B6,Database!$E:$E,'4. Correlation'!M$3)</f>
        <v>1705.1921549459278</v>
      </c>
      <c r="N6" s="26">
        <f>SUMIFS(Database!$K:$K,Database!$D:$D,'4. Correlation'!$B6,Database!$E:$E,'4. Correlation'!N$3)</f>
        <v>3.6003393665158376</v>
      </c>
      <c r="R6" s="26">
        <f>SUMIFS(Database!$F:$F,Database!$D:$D,'4. Correlation'!$B6,Database!$E:$E,'4. Correlation'!R$3)</f>
        <v>1705.1921549459278</v>
      </c>
      <c r="S6" s="26">
        <f>SUMIFS(Database!$L:$L,Database!$D:$D,'4. Correlation'!$B6,Database!$E:$E,'4. Correlation'!S$3)</f>
        <v>57.520836875159247</v>
      </c>
    </row>
    <row r="7" spans="2:21" x14ac:dyDescent="0.2">
      <c r="B7" s="25">
        <v>43555</v>
      </c>
      <c r="C7" s="26">
        <f>SUMIFS(Database!$F:$F,Database!$D:$D,'4. Correlation'!$B7,Database!$E:$E,'4. Correlation'!C$3)</f>
        <v>2013.2307692307691</v>
      </c>
      <c r="D7" s="26">
        <f>-SUMIFS(Database!$H:$H,Database!$D:$D,'4. Correlation'!$B7,Database!$E:$E,'4. Correlation'!D$3)</f>
        <v>318.15531964770105</v>
      </c>
      <c r="E7" s="24"/>
      <c r="H7" s="26">
        <f>SUMIFS(Database!$F:$F,Database!$D:$D,'4. Correlation'!$B7,Database!$E:$E,'4. Correlation'!H$3)</f>
        <v>2013.2307692307691</v>
      </c>
      <c r="I7" s="26">
        <f>-SUMIFS(Database!$I:$I,Database!$D:$D,'4. Correlation'!$B7,Database!$E:$E,'4. Correlation'!I$3)</f>
        <v>277.84615384615381</v>
      </c>
      <c r="M7" s="26">
        <f>SUMIFS(Database!$F:$F,Database!$D:$D,'4. Correlation'!$B7,Database!$E:$E,'4. Correlation'!M$3)</f>
        <v>2013.2307692307691</v>
      </c>
      <c r="N7" s="26">
        <f>SUMIFS(Database!$K:$K,Database!$D:$D,'4. Correlation'!$B7,Database!$E:$E,'4. Correlation'!N$3)</f>
        <v>3.1106932126696831</v>
      </c>
      <c r="R7" s="26">
        <f>SUMIFS(Database!$F:$F,Database!$D:$D,'4. Correlation'!$B7,Database!$E:$E,'4. Correlation'!R$3)</f>
        <v>2013.2307692307691</v>
      </c>
      <c r="S7" s="26">
        <f>SUMIFS(Database!$L:$L,Database!$D:$D,'4. Correlation'!$B7,Database!$E:$E,'4. Correlation'!S$3)</f>
        <v>60.851039057917099</v>
      </c>
    </row>
    <row r="8" spans="2:21" x14ac:dyDescent="0.2">
      <c r="B8" s="25">
        <v>43585</v>
      </c>
      <c r="C8" s="26">
        <f>SUMIFS(Database!$F:$F,Database!$D:$D,'4. Correlation'!$B8,Database!$E:$E,'4. Correlation'!C$3)</f>
        <v>1908.7038012571081</v>
      </c>
      <c r="D8" s="26">
        <f>-SUMIFS(Database!$H:$H,Database!$D:$D,'4. Correlation'!$B8,Database!$E:$E,'4. Correlation'!D$3)</f>
        <v>323.66212377591722</v>
      </c>
      <c r="E8" s="24"/>
      <c r="H8" s="26">
        <f>SUMIFS(Database!$F:$F,Database!$D:$D,'4. Correlation'!$B8,Database!$E:$E,'4. Correlation'!H$3)</f>
        <v>1908.7038012571081</v>
      </c>
      <c r="I8" s="26">
        <f>-SUMIFS(Database!$I:$I,Database!$D:$D,'4. Correlation'!$B8,Database!$E:$E,'4. Correlation'!I$3)</f>
        <v>294.46153846153845</v>
      </c>
      <c r="M8" s="26">
        <f>SUMIFS(Database!$F:$F,Database!$D:$D,'4. Correlation'!$B8,Database!$E:$E,'4. Correlation'!M$3)</f>
        <v>1908.7038012571081</v>
      </c>
      <c r="N8" s="26">
        <f>SUMIFS(Database!$K:$K,Database!$D:$D,'4. Correlation'!$B8,Database!$E:$E,'4. Correlation'!N$3)</f>
        <v>3.9171692307692294</v>
      </c>
      <c r="R8" s="26">
        <f>SUMIFS(Database!$F:$F,Database!$D:$D,'4. Correlation'!$B8,Database!$E:$E,'4. Correlation'!R$3)</f>
        <v>1908.7038012571081</v>
      </c>
      <c r="S8" s="26">
        <f>SUMIFS(Database!$L:$L,Database!$D:$D,'4. Correlation'!$B8,Database!$E:$E,'4. Correlation'!S$3)</f>
        <v>64.960981617215637</v>
      </c>
    </row>
    <row r="9" spans="2:21" s="5" customFormat="1" x14ac:dyDescent="0.2">
      <c r="B9" s="25">
        <v>43616</v>
      </c>
      <c r="C9" s="26">
        <f>SUMIFS(Database!$F:$F,Database!$D:$D,'4. Correlation'!$B9,Database!$E:$E,'4. Correlation'!C$3)</f>
        <v>2069.0769230769229</v>
      </c>
      <c r="D9" s="26">
        <f>-SUMIFS(Database!$H:$H,Database!$D:$D,'4. Correlation'!$B9,Database!$E:$E,'4. Correlation'!D$3)</f>
        <v>350.6167207078031</v>
      </c>
      <c r="E9" s="22"/>
      <c r="H9" s="26">
        <f>SUMIFS(Database!$F:$F,Database!$D:$D,'4. Correlation'!$B9,Database!$E:$E,'4. Correlation'!H$3)</f>
        <v>2069.0769230769229</v>
      </c>
      <c r="I9" s="26">
        <f>-SUMIFS(Database!$I:$I,Database!$D:$D,'4. Correlation'!$B9,Database!$E:$E,'4. Correlation'!I$3)</f>
        <v>298.15384615384613</v>
      </c>
      <c r="M9" s="26">
        <f>SUMIFS(Database!$F:$F,Database!$D:$D,'4. Correlation'!$B9,Database!$E:$E,'4. Correlation'!M$3)</f>
        <v>2069.0769230769229</v>
      </c>
      <c r="N9" s="26">
        <f>SUMIFS(Database!$K:$K,Database!$D:$D,'4. Correlation'!$B9,Database!$E:$E,'4. Correlation'!N$3)</f>
        <v>3.9171692307692307</v>
      </c>
      <c r="R9" s="26">
        <f>SUMIFS(Database!$F:$F,Database!$D:$D,'4. Correlation'!$B9,Database!$E:$E,'4. Correlation'!R$3)</f>
        <v>2069.0769230769229</v>
      </c>
      <c r="S9" s="26">
        <f>SUMIFS(Database!$L:$L,Database!$D:$D,'4. Correlation'!$B9,Database!$E:$E,'4. Correlation'!S$3)</f>
        <v>64.960981617215637</v>
      </c>
    </row>
    <row r="10" spans="2:21" x14ac:dyDescent="0.2">
      <c r="B10" s="25">
        <v>43646</v>
      </c>
      <c r="C10" s="26">
        <f>SUMIFS(Database!$F:$F,Database!$D:$D,'4. Correlation'!$B10,Database!$E:$E,'4. Correlation'!C$3)</f>
        <v>2093.0769230769229</v>
      </c>
      <c r="D10" s="26">
        <f>-SUMIFS(Database!$H:$H,Database!$D:$D,'4. Correlation'!$B10,Database!$E:$E,'4. Correlation'!D$3)</f>
        <v>349.06431904555728</v>
      </c>
      <c r="E10" s="24"/>
      <c r="H10" s="26">
        <f>SUMIFS(Database!$F:$F,Database!$D:$D,'4. Correlation'!$B10,Database!$E:$E,'4. Correlation'!H$3)</f>
        <v>2093.0769230769229</v>
      </c>
      <c r="I10" s="26">
        <f>-SUMIFS(Database!$I:$I,Database!$D:$D,'4. Correlation'!$B10,Database!$E:$E,'4. Correlation'!I$3)</f>
        <v>308.30769230769232</v>
      </c>
      <c r="M10" s="26">
        <f>SUMIFS(Database!$F:$F,Database!$D:$D,'4. Correlation'!$B10,Database!$E:$E,'4. Correlation'!M$3)</f>
        <v>2093.0769230769229</v>
      </c>
      <c r="N10" s="26">
        <f>SUMIFS(Database!$K:$K,Database!$D:$D,'4. Correlation'!$B10,Database!$E:$E,'4. Correlation'!N$3)</f>
        <v>3.9171692307692294</v>
      </c>
      <c r="R10" s="26">
        <f>SUMIFS(Database!$F:$F,Database!$D:$D,'4. Correlation'!$B10,Database!$E:$E,'4. Correlation'!R$3)</f>
        <v>2093.0769230769229</v>
      </c>
      <c r="S10" s="26">
        <f>SUMIFS(Database!$L:$L,Database!$D:$D,'4. Correlation'!$B10,Database!$E:$E,'4. Correlation'!S$3)</f>
        <v>71.706858378858712</v>
      </c>
    </row>
    <row r="11" spans="2:21" x14ac:dyDescent="0.2">
      <c r="B11" s="25">
        <v>43677</v>
      </c>
      <c r="C11" s="26">
        <f>SUMIFS(Database!$F:$F,Database!$D:$D,'4. Correlation'!$B11,Database!$E:$E,'4. Correlation'!C$3)</f>
        <v>2299.3846153846152</v>
      </c>
      <c r="D11" s="26">
        <f>-SUMIFS(Database!$H:$H,Database!$D:$D,'4. Correlation'!$B11,Database!$E:$E,'4. Correlation'!D$3)</f>
        <v>306.5846153846154</v>
      </c>
      <c r="E11" s="5"/>
      <c r="H11" s="26">
        <f>SUMIFS(Database!$F:$F,Database!$D:$D,'4. Correlation'!$B11,Database!$E:$E,'4. Correlation'!H$3)</f>
        <v>2299.3846153846152</v>
      </c>
      <c r="I11" s="26">
        <f>-SUMIFS(Database!$I:$I,Database!$D:$D,'4. Correlation'!$B11,Database!$E:$E,'4. Correlation'!I$3)</f>
        <v>334.15384615384613</v>
      </c>
      <c r="M11" s="26">
        <f>SUMIFS(Database!$F:$F,Database!$D:$D,'4. Correlation'!$B11,Database!$E:$E,'4. Correlation'!M$3)</f>
        <v>2299.3846153846152</v>
      </c>
      <c r="N11" s="26">
        <f>SUMIFS(Database!$K:$K,Database!$D:$D,'4. Correlation'!$B11,Database!$E:$E,'4. Correlation'!N$3)</f>
        <v>3.9171692307692294</v>
      </c>
      <c r="R11" s="26">
        <f>SUMIFS(Database!$F:$F,Database!$D:$D,'4. Correlation'!$B11,Database!$E:$E,'4. Correlation'!R$3)</f>
        <v>2299.3846153846152</v>
      </c>
      <c r="S11" s="26">
        <f>SUMIFS(Database!$L:$L,Database!$D:$D,'4. Correlation'!$B11,Database!$E:$E,'4. Correlation'!S$3)</f>
        <v>71.706858378858712</v>
      </c>
    </row>
    <row r="12" spans="2:21" x14ac:dyDescent="0.2">
      <c r="B12" s="25">
        <v>43708</v>
      </c>
      <c r="C12" s="26">
        <f>SUMIFS(Database!$F:$F,Database!$D:$D,'4. Correlation'!$B12,Database!$E:$E,'4. Correlation'!C$3)</f>
        <v>1311.8161937190139</v>
      </c>
      <c r="D12" s="26">
        <f>-SUMIFS(Database!$H:$H,Database!$D:$D,'4. Correlation'!$B12,Database!$E:$E,'4. Correlation'!D$3)</f>
        <v>0</v>
      </c>
      <c r="E12" s="24"/>
      <c r="H12" s="26">
        <f>SUMIFS(Database!$F:$F,Database!$D:$D,'4. Correlation'!$B12,Database!$E:$E,'4. Correlation'!H$3)</f>
        <v>1311.8161937190139</v>
      </c>
      <c r="I12" s="26">
        <f>-SUMIFS(Database!$I:$I,Database!$D:$D,'4. Correlation'!$B12,Database!$E:$E,'4. Correlation'!I$3)</f>
        <v>309.23076923076923</v>
      </c>
      <c r="M12" s="26">
        <f>SUMIFS(Database!$F:$F,Database!$D:$D,'4. Correlation'!$B12,Database!$E:$E,'4. Correlation'!M$3)</f>
        <v>1311.8161937190139</v>
      </c>
      <c r="N12" s="26">
        <f>SUMIFS(Database!$K:$K,Database!$D:$D,'4. Correlation'!$B12,Database!$E:$E,'4. Correlation'!N$3)</f>
        <v>3.9171692307692307</v>
      </c>
      <c r="R12" s="26">
        <f>SUMIFS(Database!$F:$F,Database!$D:$D,'4. Correlation'!$B12,Database!$E:$E,'4. Correlation'!R$3)</f>
        <v>1311.8161937190139</v>
      </c>
      <c r="S12" s="26">
        <f>SUMIFS(Database!$L:$L,Database!$D:$D,'4. Correlation'!$B12,Database!$E:$E,'4. Correlation'!S$3)</f>
        <v>71.706858378858712</v>
      </c>
    </row>
    <row r="13" spans="2:21" x14ac:dyDescent="0.2">
      <c r="B13" s="25">
        <v>43738</v>
      </c>
      <c r="C13" s="26">
        <f>SUMIFS(Database!$F:$F,Database!$D:$D,'4. Correlation'!$B13,Database!$E:$E,'4. Correlation'!C$3)</f>
        <v>2004.9230769230769</v>
      </c>
      <c r="D13" s="26">
        <f>-SUMIFS(Database!$H:$H,Database!$D:$D,'4. Correlation'!$B13,Database!$E:$E,'4. Correlation'!D$3)</f>
        <v>336.17902097902095</v>
      </c>
      <c r="E13" s="5"/>
      <c r="H13" s="26">
        <f>SUMIFS(Database!$F:$F,Database!$D:$D,'4. Correlation'!$B13,Database!$E:$E,'4. Correlation'!H$3)</f>
        <v>2004.9230769230769</v>
      </c>
      <c r="I13" s="26">
        <f>-SUMIFS(Database!$I:$I,Database!$D:$D,'4. Correlation'!$B13,Database!$E:$E,'4. Correlation'!I$3)</f>
        <v>258.46153846153845</v>
      </c>
      <c r="M13" s="26">
        <f>SUMIFS(Database!$F:$F,Database!$D:$D,'4. Correlation'!$B13,Database!$E:$E,'4. Correlation'!M$3)</f>
        <v>2004.9230769230769</v>
      </c>
      <c r="N13" s="26">
        <f>SUMIFS(Database!$K:$K,Database!$D:$D,'4. Correlation'!$B13,Database!$E:$E,'4. Correlation'!N$3)</f>
        <v>3.9171692307692307</v>
      </c>
      <c r="R13" s="26">
        <f>SUMIFS(Database!$F:$F,Database!$D:$D,'4. Correlation'!$B13,Database!$E:$E,'4. Correlation'!R$3)</f>
        <v>2004.9230769230769</v>
      </c>
      <c r="S13" s="26">
        <f>SUMIFS(Database!$L:$L,Database!$D:$D,'4. Correlation'!$B13,Database!$E:$E,'4. Correlation'!S$3)</f>
        <v>71.706858378858712</v>
      </c>
    </row>
    <row r="14" spans="2:21" x14ac:dyDescent="0.2">
      <c r="B14" s="25">
        <v>43769</v>
      </c>
      <c r="C14" s="26">
        <f>SUMIFS(Database!$F:$F,Database!$D:$D,'4. Correlation'!$B14,Database!$E:$E,'4. Correlation'!C$3)</f>
        <v>2302.1538461538457</v>
      </c>
      <c r="D14" s="26">
        <f>-SUMIFS(Database!$H:$H,Database!$D:$D,'4. Correlation'!$B14,Database!$E:$E,'4. Correlation'!D$3)</f>
        <v>430.54809176804645</v>
      </c>
      <c r="H14" s="26">
        <f>SUMIFS(Database!$F:$F,Database!$D:$D,'4. Correlation'!$B14,Database!$E:$E,'4. Correlation'!H$3)</f>
        <v>2302.1538461538457</v>
      </c>
      <c r="I14" s="26">
        <f>-SUMIFS(Database!$I:$I,Database!$D:$D,'4. Correlation'!$B14,Database!$E:$E,'4. Correlation'!I$3)</f>
        <v>331.38461538461536</v>
      </c>
      <c r="M14" s="26">
        <f>SUMIFS(Database!$F:$F,Database!$D:$D,'4. Correlation'!$B14,Database!$E:$E,'4. Correlation'!M$3)</f>
        <v>2302.1538461538457</v>
      </c>
      <c r="N14" s="26">
        <f>SUMIFS(Database!$K:$K,Database!$D:$D,'4. Correlation'!$B14,Database!$E:$E,'4. Correlation'!N$3)</f>
        <v>3.9171692307692307</v>
      </c>
      <c r="R14" s="26">
        <f>SUMIFS(Database!$F:$F,Database!$D:$D,'4. Correlation'!$B14,Database!$E:$E,'4. Correlation'!R$3)</f>
        <v>2302.1538461538457</v>
      </c>
      <c r="S14" s="26">
        <f>SUMIFS(Database!$L:$L,Database!$D:$D,'4. Correlation'!$B14,Database!$E:$E,'4. Correlation'!S$3)</f>
        <v>68.706787320924349</v>
      </c>
    </row>
    <row r="15" spans="2:21" x14ac:dyDescent="0.2">
      <c r="B15" s="25">
        <v>43799</v>
      </c>
      <c r="C15" s="26">
        <f>SUMIFS(Database!$F:$F,Database!$D:$D,'4. Correlation'!$B15,Database!$E:$E,'4. Correlation'!C$3)</f>
        <v>1940.0013450684376</v>
      </c>
      <c r="D15" s="26">
        <f>-SUMIFS(Database!$H:$H,Database!$D:$D,'4. Correlation'!$B15,Database!$E:$E,'4. Correlation'!D$3)</f>
        <v>142.21037501151409</v>
      </c>
      <c r="H15" s="26">
        <f>SUMIFS(Database!$F:$F,Database!$D:$D,'4. Correlation'!$B15,Database!$E:$E,'4. Correlation'!H$3)</f>
        <v>1940.0013450684376</v>
      </c>
      <c r="I15" s="26">
        <f>-SUMIFS(Database!$I:$I,Database!$D:$D,'4. Correlation'!$B15,Database!$E:$E,'4. Correlation'!I$3)</f>
        <v>339.69230769230768</v>
      </c>
      <c r="M15" s="26">
        <f>SUMIFS(Database!$F:$F,Database!$D:$D,'4. Correlation'!$B15,Database!$E:$E,'4. Correlation'!M$3)</f>
        <v>1940.0013450684376</v>
      </c>
      <c r="N15" s="26">
        <f>SUMIFS(Database!$K:$K,Database!$D:$D,'4. Correlation'!$B15,Database!$E:$E,'4. Correlation'!N$3)</f>
        <v>3.9171692307692307</v>
      </c>
      <c r="R15" s="26">
        <f>SUMIFS(Database!$F:$F,Database!$D:$D,'4. Correlation'!$B15,Database!$E:$E,'4. Correlation'!R$3)</f>
        <v>1940.0013450684376</v>
      </c>
      <c r="S15" s="26">
        <f>SUMIFS(Database!$L:$L,Database!$D:$D,'4. Correlation'!$B15,Database!$E:$E,'4. Correlation'!S$3)</f>
        <v>68.706787320924349</v>
      </c>
    </row>
    <row r="16" spans="2:21" x14ac:dyDescent="0.2">
      <c r="B16" s="25">
        <v>43830</v>
      </c>
      <c r="C16" s="26">
        <f>SUMIFS(Database!$F:$F,Database!$D:$D,'4. Correlation'!$B16,Database!$E:$E,'4. Correlation'!C$3)</f>
        <v>2205.0830535688219</v>
      </c>
      <c r="D16" s="26">
        <f>-SUMIFS(Database!$H:$H,Database!$D:$D,'4. Correlation'!$B16,Database!$E:$E,'4. Correlation'!D$3)</f>
        <v>216.85185163033373</v>
      </c>
      <c r="H16" s="26">
        <f>SUMIFS(Database!$F:$F,Database!$D:$D,'4. Correlation'!$B16,Database!$E:$E,'4. Correlation'!H$3)</f>
        <v>2205.0830535688219</v>
      </c>
      <c r="I16" s="26">
        <f>-SUMIFS(Database!$I:$I,Database!$D:$D,'4. Correlation'!$B16,Database!$E:$E,'4. Correlation'!I$3)</f>
        <v>426.46153846153845</v>
      </c>
      <c r="M16" s="26">
        <f>SUMIFS(Database!$F:$F,Database!$D:$D,'4. Correlation'!$B16,Database!$E:$E,'4. Correlation'!M$3)</f>
        <v>2205.0830535688219</v>
      </c>
      <c r="N16" s="26">
        <f>SUMIFS(Database!$K:$K,Database!$D:$D,'4. Correlation'!$B16,Database!$E:$E,'4. Correlation'!N$3)</f>
        <v>3.9171692307692307</v>
      </c>
      <c r="R16" s="26">
        <f>SUMIFS(Database!$F:$F,Database!$D:$D,'4. Correlation'!$B16,Database!$E:$E,'4. Correlation'!R$3)</f>
        <v>2205.0830535688219</v>
      </c>
      <c r="S16" s="26">
        <f>SUMIFS(Database!$L:$L,Database!$D:$D,'4. Correlation'!$B16,Database!$E:$E,'4. Correlation'!S$3)</f>
        <v>68.706787320924349</v>
      </c>
    </row>
    <row r="17" spans="2:19" x14ac:dyDescent="0.2">
      <c r="B17" s="25">
        <v>43861</v>
      </c>
      <c r="C17" s="26">
        <f>SUMIFS(Database!$F:$F,Database!$D:$D,'4. Correlation'!$B17,Database!$E:$E,'4. Correlation'!C$3)</f>
        <v>2297.3547793846155</v>
      </c>
      <c r="D17" s="26">
        <f>-SUMIFS(Database!$H:$H,Database!$D:$D,'4. Correlation'!$B17,Database!$E:$E,'4. Correlation'!D$3)</f>
        <v>429.75179897867866</v>
      </c>
      <c r="H17" s="26">
        <f>SUMIFS(Database!$F:$F,Database!$D:$D,'4. Correlation'!$B17,Database!$E:$E,'4. Correlation'!H$3)</f>
        <v>2297.3547793846155</v>
      </c>
      <c r="I17" s="26">
        <f>-SUMIFS(Database!$I:$I,Database!$D:$D,'4. Correlation'!$B17,Database!$E:$E,'4. Correlation'!I$3)</f>
        <v>306.50442156268923</v>
      </c>
      <c r="M17" s="26">
        <f>SUMIFS(Database!$F:$F,Database!$D:$D,'4. Correlation'!$B17,Database!$E:$E,'4. Correlation'!M$3)</f>
        <v>2297.3547793846155</v>
      </c>
      <c r="N17" s="26">
        <f>SUMIFS(Database!$K:$K,Database!$D:$D,'4. Correlation'!$B17,Database!$E:$E,'4. Correlation'!N$3)</f>
        <v>3.9226097435897436</v>
      </c>
      <c r="R17" s="26">
        <f>SUMIFS(Database!$F:$F,Database!$D:$D,'4. Correlation'!$B17,Database!$E:$E,'4. Correlation'!R$3)</f>
        <v>2297.3547793846155</v>
      </c>
      <c r="S17" s="26">
        <f>SUMIFS(Database!$L:$L,Database!$D:$D,'4. Correlation'!$B17,Database!$E:$E,'4. Correlation'!S$3)</f>
        <v>78.155624371879711</v>
      </c>
    </row>
    <row r="18" spans="2:19" x14ac:dyDescent="0.2">
      <c r="B18" s="25">
        <v>43890</v>
      </c>
      <c r="C18" s="26">
        <f>SUMIFS(Database!$F:$F,Database!$D:$D,'4. Correlation'!$B18,Database!$E:$E,'4. Correlation'!C$3)</f>
        <v>1898.7291700615385</v>
      </c>
      <c r="D18" s="26">
        <f>-SUMIFS(Database!$H:$H,Database!$D:$D,'4. Correlation'!$B18,Database!$E:$E,'4. Correlation'!D$3)</f>
        <v>295.23095674846701</v>
      </c>
      <c r="H18" s="26">
        <f>SUMIFS(Database!$F:$F,Database!$D:$D,'4. Correlation'!$B18,Database!$E:$E,'4. Correlation'!H$3)</f>
        <v>1898.7291700615385</v>
      </c>
      <c r="I18" s="26">
        <f>-SUMIFS(Database!$I:$I,Database!$D:$D,'4. Correlation'!$B18,Database!$E:$E,'4. Correlation'!I$3)</f>
        <v>296.3505754088431</v>
      </c>
      <c r="M18" s="26">
        <f>SUMIFS(Database!$F:$F,Database!$D:$D,'4. Correlation'!$B18,Database!$E:$E,'4. Correlation'!M$3)</f>
        <v>1898.7291700615385</v>
      </c>
      <c r="N18" s="26">
        <f>SUMIFS(Database!$K:$K,Database!$D:$D,'4. Correlation'!$B18,Database!$E:$E,'4. Correlation'!N$3)</f>
        <v>3.7083495475113124</v>
      </c>
      <c r="R18" s="26">
        <f>SUMIFS(Database!$F:$F,Database!$D:$D,'4. Correlation'!$B18,Database!$E:$E,'4. Correlation'!R$3)</f>
        <v>1898.7291700615385</v>
      </c>
      <c r="S18" s="26">
        <f>SUMIFS(Database!$L:$L,Database!$D:$D,'4. Correlation'!$B18,Database!$E:$E,'4. Correlation'!S$3)</f>
        <v>65.129686976566433</v>
      </c>
    </row>
    <row r="19" spans="2:19" x14ac:dyDescent="0.2">
      <c r="B19" s="25">
        <v>43921</v>
      </c>
      <c r="C19" s="26">
        <f>SUMIFS(Database!$F:$F,Database!$D:$D,'4. Correlation'!$B19,Database!$E:$E,'4. Correlation'!C$3)</f>
        <v>2131.5160541538462</v>
      </c>
      <c r="D19" s="26">
        <f>-SUMIFS(Database!$H:$H,Database!$D:$D,'4. Correlation'!$B19,Database!$E:$E,'4. Correlation'!D$3)</f>
        <v>355.03679592091459</v>
      </c>
      <c r="H19" s="26">
        <f>SUMIFS(Database!$F:$F,Database!$D:$D,'4. Correlation'!$B19,Database!$E:$E,'4. Correlation'!H$3)</f>
        <v>2131.5160541538462</v>
      </c>
      <c r="I19" s="26">
        <f>-SUMIFS(Database!$I:$I,Database!$D:$D,'4. Correlation'!$B19,Database!$E:$E,'4. Correlation'!I$3)</f>
        <v>282.2274984857662</v>
      </c>
      <c r="M19" s="26">
        <f>SUMIFS(Database!$F:$F,Database!$D:$D,'4. Correlation'!$B19,Database!$E:$E,'4. Correlation'!M$3)</f>
        <v>2131.5160541538462</v>
      </c>
      <c r="N19" s="26">
        <f>SUMIFS(Database!$K:$K,Database!$D:$D,'4. Correlation'!$B19,Database!$E:$E,'4. Correlation'!N$3)</f>
        <v>3.2040140090497733</v>
      </c>
      <c r="R19" s="26">
        <f>SUMIFS(Database!$F:$F,Database!$D:$D,'4. Correlation'!$B19,Database!$E:$E,'4. Correlation'!R$3)</f>
        <v>2131.5160541538462</v>
      </c>
      <c r="S19" s="26">
        <f>SUMIFS(Database!$L:$L,Database!$D:$D,'4. Correlation'!$B19,Database!$E:$E,'4. Correlation'!S$3)</f>
        <v>75.274039028579637</v>
      </c>
    </row>
    <row r="20" spans="2:19" x14ac:dyDescent="0.2">
      <c r="B20" s="25">
        <v>43951</v>
      </c>
      <c r="C20" s="26">
        <f>SUMIFS(Database!$F:$F,Database!$D:$D,'4. Correlation'!$B20,Database!$E:$E,'4. Correlation'!C$3)</f>
        <v>2381.6399300526346</v>
      </c>
      <c r="D20" s="26">
        <f>-SUMIFS(Database!$H:$H,Database!$D:$D,'4. Correlation'!$B20,Database!$E:$E,'4. Correlation'!D$3)</f>
        <v>355.88069238920195</v>
      </c>
      <c r="H20" s="26">
        <f>SUMIFS(Database!$F:$F,Database!$D:$D,'4. Correlation'!$B20,Database!$E:$E,'4. Correlation'!H$3)</f>
        <v>2381.6399300526346</v>
      </c>
      <c r="I20" s="26">
        <f>-SUMIFS(Database!$I:$I,Database!$D:$D,'4. Correlation'!$B20,Database!$E:$E,'4. Correlation'!I$3)</f>
        <v>359.84474356978387</v>
      </c>
      <c r="M20" s="26">
        <f>SUMIFS(Database!$F:$F,Database!$D:$D,'4. Correlation'!$B20,Database!$E:$E,'4. Correlation'!M$3)</f>
        <v>2381.6399300526346</v>
      </c>
      <c r="N20" s="26">
        <f>SUMIFS(Database!$K:$K,Database!$D:$D,'4. Correlation'!$B20,Database!$E:$E,'4. Correlation'!N$3)</f>
        <v>4.0346843076923076</v>
      </c>
      <c r="R20" s="26">
        <f>SUMIFS(Database!$F:$F,Database!$D:$D,'4. Correlation'!$B20,Database!$E:$E,'4. Correlation'!R$3)</f>
        <v>2381.6399300526346</v>
      </c>
      <c r="S20" s="26">
        <f>SUMIFS(Database!$L:$L,Database!$D:$D,'4. Correlation'!$B20,Database!$E:$E,'4. Correlation'!S$3)</f>
        <v>75.274039028579637</v>
      </c>
    </row>
    <row r="21" spans="2:19" x14ac:dyDescent="0.2">
      <c r="B21" s="25">
        <v>43982</v>
      </c>
      <c r="C21" s="26">
        <f>SUMIFS(Database!$F:$F,Database!$D:$D,'4. Correlation'!$B21,Database!$E:$E,'4. Correlation'!C$3)</f>
        <v>2596.4210828211262</v>
      </c>
      <c r="D21" s="26">
        <f>-SUMIFS(Database!$H:$H,Database!$D:$D,'4. Correlation'!$B21,Database!$E:$E,'4. Correlation'!D$3)</f>
        <v>359.96446666274915</v>
      </c>
      <c r="H21" s="26">
        <f>SUMIFS(Database!$F:$F,Database!$D:$D,'4. Correlation'!$B21,Database!$E:$E,'4. Correlation'!H$3)</f>
        <v>2596.4210828211262</v>
      </c>
      <c r="I21" s="26">
        <f>-SUMIFS(Database!$I:$I,Database!$D:$D,'4. Correlation'!$B21,Database!$E:$E,'4. Correlation'!I$3)</f>
        <v>358.22818814256135</v>
      </c>
      <c r="M21" s="26">
        <f>SUMIFS(Database!$F:$F,Database!$D:$D,'4. Correlation'!$B21,Database!$E:$E,'4. Correlation'!M$3)</f>
        <v>2596.4210828211262</v>
      </c>
      <c r="N21" s="26">
        <f>SUMIFS(Database!$K:$K,Database!$D:$D,'4. Correlation'!$B21,Database!$E:$E,'4. Correlation'!N$3)</f>
        <v>4.0346843076923076</v>
      </c>
      <c r="R21" s="26">
        <f>SUMIFS(Database!$F:$F,Database!$D:$D,'4. Correlation'!$B21,Database!$E:$E,'4. Correlation'!R$3)</f>
        <v>2596.4210828211262</v>
      </c>
      <c r="S21" s="26">
        <f>SUMIFS(Database!$L:$L,Database!$D:$D,'4. Correlation'!$B21,Database!$E:$E,'4. Correlation'!S$3)</f>
        <v>75.274039028579637</v>
      </c>
    </row>
    <row r="22" spans="2:19" x14ac:dyDescent="0.2">
      <c r="B22" s="25">
        <v>44012</v>
      </c>
      <c r="C22" s="26">
        <f>SUMIFS(Database!$F:$F,Database!$D:$D,'4. Correlation'!$B22,Database!$E:$E,'4. Correlation'!C$3)</f>
        <v>2585.4275982306776</v>
      </c>
      <c r="D22" s="26">
        <f>-SUMIFS(Database!$H:$H,Database!$D:$D,'4. Correlation'!$B22,Database!$E:$E,'4. Correlation'!D$3)</f>
        <v>358.20659736380242</v>
      </c>
      <c r="H22" s="26">
        <f>SUMIFS(Database!$F:$F,Database!$D:$D,'4. Correlation'!$B22,Database!$E:$E,'4. Correlation'!H$3)</f>
        <v>2585.4275982306776</v>
      </c>
      <c r="I22" s="26">
        <f>-SUMIFS(Database!$I:$I,Database!$D:$D,'4. Correlation'!$B22,Database!$E:$E,'4. Correlation'!I$3)</f>
        <v>359.7601346389788</v>
      </c>
      <c r="M22" s="26">
        <f>SUMIFS(Database!$F:$F,Database!$D:$D,'4. Correlation'!$B22,Database!$E:$E,'4. Correlation'!M$3)</f>
        <v>2585.4275982306776</v>
      </c>
      <c r="N22" s="26">
        <f>SUMIFS(Database!$K:$K,Database!$D:$D,'4. Correlation'!$B22,Database!$E:$E,'4. Correlation'!N$3)</f>
        <v>4.0346843076923076</v>
      </c>
      <c r="R22" s="26">
        <f>SUMIFS(Database!$F:$F,Database!$D:$D,'4. Correlation'!$B22,Database!$E:$E,'4. Correlation'!R$3)</f>
        <v>2585.4275982306776</v>
      </c>
      <c r="S22" s="26">
        <f>SUMIFS(Database!$L:$L,Database!$D:$D,'4. Correlation'!$B22,Database!$E:$E,'4. Correlation'!S$3)</f>
        <v>84.321941536768662</v>
      </c>
    </row>
    <row r="23" spans="2:19" x14ac:dyDescent="0.2">
      <c r="B23" s="25">
        <v>44043</v>
      </c>
      <c r="C23" s="26">
        <f>SUMIFS(Database!$F:$F,Database!$D:$D,'4. Correlation'!$B23,Database!$E:$E,'4. Correlation'!C$3)</f>
        <v>2805.4668659894869</v>
      </c>
      <c r="D23" s="26">
        <f>-SUMIFS(Database!$H:$H,Database!$D:$D,'4. Correlation'!$B23,Database!$E:$E,'4. Correlation'!D$3)</f>
        <v>363.43574983680008</v>
      </c>
      <c r="H23" s="26">
        <f>SUMIFS(Database!$F:$F,Database!$D:$D,'4. Correlation'!$B23,Database!$E:$E,'4. Correlation'!H$3)</f>
        <v>2805.4668659894869</v>
      </c>
      <c r="I23" s="26">
        <f>-SUMIFS(Database!$I:$I,Database!$D:$D,'4. Correlation'!$B23,Database!$E:$E,'4. Correlation'!I$3)</f>
        <v>365.51924214483887</v>
      </c>
      <c r="M23" s="26">
        <f>SUMIFS(Database!$F:$F,Database!$D:$D,'4. Correlation'!$B23,Database!$E:$E,'4. Correlation'!M$3)</f>
        <v>2805.4668659894869</v>
      </c>
      <c r="N23" s="26">
        <f>SUMIFS(Database!$K:$K,Database!$D:$D,'4. Correlation'!$B23,Database!$E:$E,'4. Correlation'!N$3)</f>
        <v>4.0346843076923076</v>
      </c>
      <c r="R23" s="26">
        <f>SUMIFS(Database!$F:$F,Database!$D:$D,'4. Correlation'!$B23,Database!$E:$E,'4. Correlation'!R$3)</f>
        <v>2805.4668659894869</v>
      </c>
      <c r="S23" s="26">
        <f>SUMIFS(Database!$L:$L,Database!$D:$D,'4. Correlation'!$B23,Database!$E:$E,'4. Correlation'!S$3)</f>
        <v>84.321941536768662</v>
      </c>
    </row>
    <row r="24" spans="2:19" x14ac:dyDescent="0.2">
      <c r="B24" s="25">
        <v>44074</v>
      </c>
      <c r="C24" s="26">
        <f>SUMIFS(Database!$F:$F,Database!$D:$D,'4. Correlation'!$B24,Database!$E:$E,'4. Correlation'!C$3)</f>
        <v>1517.3647168026064</v>
      </c>
      <c r="D24" s="26">
        <f>-SUMIFS(Database!$H:$H,Database!$D:$D,'4. Correlation'!$B24,Database!$E:$E,'4. Correlation'!D$3)</f>
        <v>0</v>
      </c>
      <c r="H24" s="26">
        <f>SUMIFS(Database!$F:$F,Database!$D:$D,'4. Correlation'!$B24,Database!$E:$E,'4. Correlation'!H$3)</f>
        <v>1517.3647168026064</v>
      </c>
      <c r="I24" s="26">
        <f>-SUMIFS(Database!$I:$I,Database!$D:$D,'4. Correlation'!$B24,Database!$E:$E,'4. Correlation'!I$3)</f>
        <v>352.59875472586475</v>
      </c>
      <c r="M24" s="26">
        <f>SUMIFS(Database!$F:$F,Database!$D:$D,'4. Correlation'!$B24,Database!$E:$E,'4. Correlation'!M$3)</f>
        <v>1517.3647168026064</v>
      </c>
      <c r="N24" s="26">
        <f>SUMIFS(Database!$K:$K,Database!$D:$D,'4. Correlation'!$B24,Database!$E:$E,'4. Correlation'!N$3)</f>
        <v>4.0346843076923076</v>
      </c>
      <c r="R24" s="26">
        <f>SUMIFS(Database!$F:$F,Database!$D:$D,'4. Correlation'!$B24,Database!$E:$E,'4. Correlation'!R$3)</f>
        <v>1517.3647168026064</v>
      </c>
      <c r="S24" s="26">
        <f>SUMIFS(Database!$L:$L,Database!$D:$D,'4. Correlation'!$B24,Database!$E:$E,'4. Correlation'!S$3)</f>
        <v>84.321941536768662</v>
      </c>
    </row>
    <row r="25" spans="2:19" x14ac:dyDescent="0.2">
      <c r="B25" s="25">
        <v>44104</v>
      </c>
      <c r="C25" s="26">
        <f>SUMIFS(Database!$F:$F,Database!$D:$D,'4. Correlation'!$B25,Database!$E:$E,'4. Correlation'!C$3)</f>
        <v>2387.7385182449816</v>
      </c>
      <c r="D25" s="26">
        <f>-SUMIFS(Database!$H:$H,Database!$D:$D,'4. Correlation'!$B25,Database!$E:$E,'4. Correlation'!D$3)</f>
        <v>341.53992007336234</v>
      </c>
      <c r="H25" s="26">
        <f>SUMIFS(Database!$F:$F,Database!$D:$D,'4. Correlation'!$B25,Database!$E:$E,'4. Correlation'!H$3)</f>
        <v>2387.7385182449816</v>
      </c>
      <c r="I25" s="26">
        <f>-SUMIFS(Database!$I:$I,Database!$D:$D,'4. Correlation'!$B25,Database!$E:$E,'4. Correlation'!I$3)</f>
        <v>358.10139595165975</v>
      </c>
      <c r="M25" s="26">
        <f>SUMIFS(Database!$F:$F,Database!$D:$D,'4. Correlation'!$B25,Database!$E:$E,'4. Correlation'!M$3)</f>
        <v>2387.7385182449816</v>
      </c>
      <c r="N25" s="26">
        <f>SUMIFS(Database!$K:$K,Database!$D:$D,'4. Correlation'!$B25,Database!$E:$E,'4. Correlation'!N$3)</f>
        <v>4.0346843076923076</v>
      </c>
      <c r="R25" s="26">
        <f>SUMIFS(Database!$F:$F,Database!$D:$D,'4. Correlation'!$B25,Database!$E:$E,'4. Correlation'!R$3)</f>
        <v>2387.7385182449816</v>
      </c>
      <c r="S25" s="26">
        <f>SUMIFS(Database!$L:$L,Database!$D:$D,'4. Correlation'!$B25,Database!$E:$E,'4. Correlation'!S$3)</f>
        <v>84.321941536768662</v>
      </c>
    </row>
    <row r="26" spans="2:19" x14ac:dyDescent="0.2">
      <c r="B26" s="25">
        <v>44135</v>
      </c>
      <c r="C26" s="26">
        <f>SUMIFS(Database!$F:$F,Database!$D:$D,'4. Correlation'!$B26,Database!$E:$E,'4. Correlation'!C$3)</f>
        <v>2811.3204398297107</v>
      </c>
      <c r="D26" s="26">
        <f>-SUMIFS(Database!$H:$H,Database!$D:$D,'4. Correlation'!$B26,Database!$E:$E,'4. Correlation'!D$3)</f>
        <v>346.56430418643265</v>
      </c>
      <c r="H26" s="26">
        <f>SUMIFS(Database!$F:$F,Database!$D:$D,'4. Correlation'!$B26,Database!$E:$E,'4. Correlation'!H$3)</f>
        <v>2811.3204398297107</v>
      </c>
      <c r="I26" s="26">
        <f>-SUMIFS(Database!$I:$I,Database!$D:$D,'4. Correlation'!$B26,Database!$E:$E,'4. Correlation'!I$3)</f>
        <v>363.00460447193706</v>
      </c>
      <c r="M26" s="26">
        <f>SUMIFS(Database!$F:$F,Database!$D:$D,'4. Correlation'!$B26,Database!$E:$E,'4. Correlation'!M$3)</f>
        <v>2811.3204398297107</v>
      </c>
      <c r="N26" s="26">
        <f>SUMIFS(Database!$K:$K,Database!$D:$D,'4. Correlation'!$B26,Database!$E:$E,'4. Correlation'!N$3)</f>
        <v>4.0346843076923076</v>
      </c>
      <c r="R26" s="26">
        <f>SUMIFS(Database!$F:$F,Database!$D:$D,'4. Correlation'!$B26,Database!$E:$E,'4. Correlation'!R$3)</f>
        <v>2811.3204398297107</v>
      </c>
      <c r="S26" s="26">
        <f>SUMIFS(Database!$L:$L,Database!$D:$D,'4. Correlation'!$B26,Database!$E:$E,'4. Correlation'!S$3)</f>
        <v>76.996142597335265</v>
      </c>
    </row>
    <row r="27" spans="2:19" x14ac:dyDescent="0.2">
      <c r="B27" s="25">
        <v>44165</v>
      </c>
      <c r="C27" s="26">
        <f>SUMIFS(Database!$F:$F,Database!$D:$D,'4. Correlation'!$B27,Database!$E:$E,'4. Correlation'!C$3)</f>
        <v>2631.3002650596682</v>
      </c>
      <c r="D27" s="26">
        <f>-SUMIFS(Database!$H:$H,Database!$D:$D,'4. Correlation'!$B27,Database!$E:$E,'4. Correlation'!D$3)</f>
        <v>343.50299125468251</v>
      </c>
      <c r="H27" s="26">
        <f>SUMIFS(Database!$F:$F,Database!$D:$D,'4. Correlation'!$B27,Database!$E:$E,'4. Correlation'!H$3)</f>
        <v>2631.3002650596682</v>
      </c>
      <c r="I27" s="26">
        <f>-SUMIFS(Database!$I:$I,Database!$D:$D,'4. Correlation'!$B27,Database!$E:$E,'4. Correlation'!I$3)</f>
        <v>360.1750715269668</v>
      </c>
      <c r="M27" s="26">
        <f>SUMIFS(Database!$F:$F,Database!$D:$D,'4. Correlation'!$B27,Database!$E:$E,'4. Correlation'!M$3)</f>
        <v>2631.3002650596682</v>
      </c>
      <c r="N27" s="26">
        <f>SUMIFS(Database!$K:$K,Database!$D:$D,'4. Correlation'!$B27,Database!$E:$E,'4. Correlation'!N$3)</f>
        <v>4.0346843076923067</v>
      </c>
      <c r="R27" s="26">
        <f>SUMIFS(Database!$F:$F,Database!$D:$D,'4. Correlation'!$B27,Database!$E:$E,'4. Correlation'!R$3)</f>
        <v>2631.3002650596682</v>
      </c>
      <c r="S27" s="26">
        <f>SUMIFS(Database!$L:$L,Database!$D:$D,'4. Correlation'!$B27,Database!$E:$E,'4. Correlation'!S$3)</f>
        <v>76.996142597335265</v>
      </c>
    </row>
    <row r="28" spans="2:19" x14ac:dyDescent="0.2">
      <c r="B28" s="25">
        <v>44196</v>
      </c>
      <c r="C28" s="26">
        <f>SUMIFS(Database!$F:$F,Database!$D:$D,'4. Correlation'!$B28,Database!$E:$E,'4. Correlation'!C$3)</f>
        <v>2381.5635479239754</v>
      </c>
      <c r="D28" s="26">
        <f>-SUMIFS(Database!$H:$H,Database!$D:$D,'4. Correlation'!$B28,Database!$E:$E,'4. Correlation'!D$3)</f>
        <v>349.14882134792106</v>
      </c>
      <c r="H28" s="26">
        <f>SUMIFS(Database!$F:$F,Database!$D:$D,'4. Correlation'!$B28,Database!$E:$E,'4. Correlation'!H$3)</f>
        <v>2381.5635479239754</v>
      </c>
      <c r="I28" s="26">
        <f>-SUMIFS(Database!$I:$I,Database!$D:$D,'4. Correlation'!$B28,Database!$E:$E,'4. Correlation'!I$3)</f>
        <v>357.92733166699941</v>
      </c>
      <c r="M28" s="26">
        <f>SUMIFS(Database!$F:$F,Database!$D:$D,'4. Correlation'!$B28,Database!$E:$E,'4. Correlation'!M$3)</f>
        <v>2381.5635479239754</v>
      </c>
      <c r="N28" s="26">
        <f>SUMIFS(Database!$K:$K,Database!$D:$D,'4. Correlation'!$B28,Database!$E:$E,'4. Correlation'!N$3)</f>
        <v>4.0346843076923076</v>
      </c>
      <c r="R28" s="26">
        <f>SUMIFS(Database!$F:$F,Database!$D:$D,'4. Correlation'!$B28,Database!$E:$E,'4. Correlation'!R$3)</f>
        <v>2381.5635479239754</v>
      </c>
      <c r="S28" s="26">
        <f>SUMIFS(Database!$L:$L,Database!$D:$D,'4. Correlation'!$B28,Database!$E:$E,'4. Correlation'!S$3)</f>
        <v>80.67956081669594</v>
      </c>
    </row>
    <row r="29" spans="2:19" x14ac:dyDescent="0.2">
      <c r="B29" s="25">
        <v>44227</v>
      </c>
      <c r="C29" s="26">
        <f>SUMIFS(Database!$F:$F,Database!$D:$D,'4. Correlation'!$B29,Database!$E:$E,'4. Correlation'!C$3)</f>
        <v>2874.629079449584</v>
      </c>
      <c r="D29" s="26">
        <f>-SUMIFS(Database!$H:$H,Database!$D:$D,'4. Correlation'!$B29,Database!$E:$E,'4. Correlation'!D$3)</f>
        <v>570.05035081036954</v>
      </c>
      <c r="H29" s="26">
        <f>SUMIFS(Database!$F:$F,Database!$D:$D,'4. Correlation'!$B29,Database!$E:$E,'4. Correlation'!H$3)</f>
        <v>2874.629079449584</v>
      </c>
      <c r="I29" s="26">
        <f>-SUMIFS(Database!$I:$I,Database!$D:$D,'4. Correlation'!$B29,Database!$E:$E,'4. Correlation'!I$3)</f>
        <v>380.06481278116303</v>
      </c>
      <c r="M29" s="26">
        <f>SUMIFS(Database!$F:$F,Database!$D:$D,'4. Correlation'!$B29,Database!$E:$E,'4. Correlation'!M$3)</f>
        <v>2874.629079449584</v>
      </c>
      <c r="N29" s="26">
        <f>SUMIFS(Database!$K:$K,Database!$D:$D,'4. Correlation'!$B29,Database!$E:$E,'4. Correlation'!N$3)</f>
        <v>4.0402880358974356</v>
      </c>
      <c r="R29" s="26">
        <f>SUMIFS(Database!$F:$F,Database!$D:$D,'4. Correlation'!$B29,Database!$E:$E,'4. Correlation'!R$3)</f>
        <v>2874.629079449584</v>
      </c>
      <c r="S29" s="26">
        <f>SUMIFS(Database!$L:$L,Database!$D:$D,'4. Correlation'!$B29,Database!$E:$E,'4. Correlation'!S$3)</f>
        <v>101.59504890398503</v>
      </c>
    </row>
    <row r="30" spans="2:19" x14ac:dyDescent="0.2">
      <c r="B30" s="25">
        <v>44255</v>
      </c>
      <c r="C30" s="26">
        <f>SUMIFS(Database!$F:$F,Database!$D:$D,'4. Correlation'!$B30,Database!$E:$E,'4. Correlation'!C$3)</f>
        <v>2371.1521492234538</v>
      </c>
      <c r="D30" s="26">
        <f>-SUMIFS(Database!$H:$H,Database!$D:$D,'4. Correlation'!$B30,Database!$E:$E,'4. Correlation'!D$3)</f>
        <v>387.92593239906603</v>
      </c>
      <c r="H30" s="26">
        <f>SUMIFS(Database!$F:$F,Database!$D:$D,'4. Correlation'!$B30,Database!$E:$E,'4. Correlation'!H$3)</f>
        <v>2371.1521492234538</v>
      </c>
      <c r="I30" s="26">
        <f>-SUMIFS(Database!$I:$I,Database!$D:$D,'4. Correlation'!$B30,Database!$E:$E,'4. Correlation'!I$3)</f>
        <v>334.87483141523575</v>
      </c>
      <c r="M30" s="26">
        <f>SUMIFS(Database!$F:$F,Database!$D:$D,'4. Correlation'!$B30,Database!$E:$E,'4. Correlation'!M$3)</f>
        <v>2371.1521492234538</v>
      </c>
      <c r="N30" s="26">
        <f>SUMIFS(Database!$K:$K,Database!$D:$D,'4. Correlation'!$B30,Database!$E:$E,'4. Correlation'!N$3)</f>
        <v>3.8196000339366525</v>
      </c>
      <c r="R30" s="26">
        <f>SUMIFS(Database!$F:$F,Database!$D:$D,'4. Correlation'!$B30,Database!$E:$E,'4. Correlation'!R$3)</f>
        <v>2371.1521492234538</v>
      </c>
      <c r="S30" s="26">
        <f>SUMIFS(Database!$L:$L,Database!$D:$D,'4. Correlation'!$B30,Database!$E:$E,'4. Correlation'!S$3)</f>
        <v>85.647647017909222</v>
      </c>
    </row>
    <row r="31" spans="2:19" x14ac:dyDescent="0.2">
      <c r="B31" s="25">
        <v>44286</v>
      </c>
      <c r="C31" s="26">
        <f>SUMIFS(Database!$F:$F,Database!$D:$D,'4. Correlation'!$B31,Database!$E:$E,'4. Correlation'!C$3)</f>
        <v>2653.0003239858484</v>
      </c>
      <c r="D31" s="26">
        <f>-SUMIFS(Database!$H:$H,Database!$D:$D,'4. Correlation'!$B31,Database!$E:$E,'4. Correlation'!D$3)</f>
        <v>345.90059127174897</v>
      </c>
      <c r="H31" s="26">
        <f>SUMIFS(Database!$F:$F,Database!$D:$D,'4. Correlation'!$B31,Database!$E:$E,'4. Correlation'!H$3)</f>
        <v>2653.0003239858484</v>
      </c>
      <c r="I31" s="26">
        <f>-SUMIFS(Database!$I:$I,Database!$D:$D,'4. Correlation'!$B31,Database!$E:$E,'4. Correlation'!I$3)</f>
        <v>322.1923696443244</v>
      </c>
      <c r="M31" s="26">
        <f>SUMIFS(Database!$F:$F,Database!$D:$D,'4. Correlation'!$B31,Database!$E:$E,'4. Correlation'!M$3)</f>
        <v>2653.0003239858484</v>
      </c>
      <c r="N31" s="26">
        <f>SUMIFS(Database!$K:$K,Database!$D:$D,'4. Correlation'!$B31,Database!$E:$E,'4. Correlation'!N$3)</f>
        <v>3.3001344293212669</v>
      </c>
      <c r="R31" s="26">
        <f>SUMIFS(Database!$F:$F,Database!$D:$D,'4. Correlation'!$B31,Database!$E:$E,'4. Correlation'!R$3)</f>
        <v>2653.0003239858484</v>
      </c>
      <c r="S31" s="26">
        <f>SUMIFS(Database!$L:$L,Database!$D:$D,'4. Correlation'!$B31,Database!$E:$E,'4. Correlation'!S$3)</f>
        <v>97.037630199114446</v>
      </c>
    </row>
    <row r="32" spans="2:19" x14ac:dyDescent="0.2">
      <c r="B32" s="25">
        <v>44316</v>
      </c>
      <c r="C32" s="26">
        <f>SUMIFS(Database!$F:$F,Database!$D:$D,'4. Correlation'!$B32,Database!$E:$E,'4. Correlation'!C$3)</f>
        <v>3059.2684000019522</v>
      </c>
      <c r="D32" s="26">
        <f>-SUMIFS(Database!$H:$H,Database!$D:$D,'4. Correlation'!$B32,Database!$E:$E,'4. Correlation'!D$3)</f>
        <v>356.44535395829075</v>
      </c>
      <c r="H32" s="26">
        <f>SUMIFS(Database!$F:$F,Database!$D:$D,'4. Correlation'!$B32,Database!$E:$E,'4. Correlation'!H$3)</f>
        <v>3059.2684000019522</v>
      </c>
      <c r="I32" s="26">
        <f>-SUMIFS(Database!$I:$I,Database!$D:$D,'4. Correlation'!$B32,Database!$E:$E,'4. Correlation'!I$3)</f>
        <v>396.69110199505917</v>
      </c>
      <c r="M32" s="26">
        <f>SUMIFS(Database!$F:$F,Database!$D:$D,'4. Correlation'!$B32,Database!$E:$E,'4. Correlation'!M$3)</f>
        <v>3059.2684000019522</v>
      </c>
      <c r="N32" s="26">
        <f>SUMIFS(Database!$K:$K,Database!$D:$D,'4. Correlation'!$B32,Database!$E:$E,'4. Correlation'!N$3)</f>
        <v>4.1557248369230768</v>
      </c>
      <c r="R32" s="26">
        <f>SUMIFS(Database!$F:$F,Database!$D:$D,'4. Correlation'!$B32,Database!$E:$E,'4. Correlation'!R$3)</f>
        <v>3059.2684000019522</v>
      </c>
      <c r="S32" s="26">
        <f>SUMIFS(Database!$L:$L,Database!$D:$D,'4. Correlation'!$B32,Database!$E:$E,'4. Correlation'!S$3)</f>
        <v>98.916233982605618</v>
      </c>
    </row>
    <row r="33" spans="2:19" x14ac:dyDescent="0.2">
      <c r="B33" s="25">
        <v>44347</v>
      </c>
      <c r="C33" s="26">
        <f>SUMIFS(Database!$F:$F,Database!$D:$D,'4. Correlation'!$B33,Database!$E:$E,'4. Correlation'!C$3)</f>
        <v>3358.7830600735756</v>
      </c>
      <c r="D33" s="26">
        <f>-SUMIFS(Database!$H:$H,Database!$D:$D,'4. Correlation'!$B33,Database!$E:$E,'4. Correlation'!D$3)</f>
        <v>364.35942067984263</v>
      </c>
      <c r="H33" s="26">
        <f>SUMIFS(Database!$F:$F,Database!$D:$D,'4. Correlation'!$B33,Database!$E:$E,'4. Correlation'!H$3)</f>
        <v>3358.7830600735756</v>
      </c>
      <c r="I33" s="26">
        <f>-SUMIFS(Database!$I:$I,Database!$D:$D,'4. Correlation'!$B33,Database!$E:$E,'4. Correlation'!I$3)</f>
        <v>392.38056878084097</v>
      </c>
      <c r="M33" s="26">
        <f>SUMIFS(Database!$F:$F,Database!$D:$D,'4. Correlation'!$B33,Database!$E:$E,'4. Correlation'!M$3)</f>
        <v>3358.7830600735756</v>
      </c>
      <c r="N33" s="26">
        <f>SUMIFS(Database!$K:$K,Database!$D:$D,'4. Correlation'!$B33,Database!$E:$E,'4. Correlation'!N$3)</f>
        <v>4.1557248369230768</v>
      </c>
      <c r="R33" s="26">
        <f>SUMIFS(Database!$F:$F,Database!$D:$D,'4. Correlation'!$B33,Database!$E:$E,'4. Correlation'!R$3)</f>
        <v>3358.7830600735756</v>
      </c>
      <c r="S33" s="26">
        <f>SUMIFS(Database!$L:$L,Database!$D:$D,'4. Correlation'!$B33,Database!$E:$E,'4. Correlation'!S$3)</f>
        <v>105.802493123179</v>
      </c>
    </row>
    <row r="34" spans="2:19" x14ac:dyDescent="0.2">
      <c r="B34" s="25">
        <v>44377</v>
      </c>
      <c r="C34" s="26">
        <f>SUMIFS(Database!$F:$F,Database!$D:$D,'4. Correlation'!$B34,Database!$E:$E,'4. Correlation'!C$3)</f>
        <v>3293.0867506235236</v>
      </c>
      <c r="D34" s="26">
        <f>-SUMIFS(Database!$H:$H,Database!$D:$D,'4. Correlation'!$B34,Database!$E:$E,'4. Correlation'!D$3)</f>
        <v>357.79217119087212</v>
      </c>
      <c r="H34" s="26">
        <f>SUMIFS(Database!$F:$F,Database!$D:$D,'4. Correlation'!$B34,Database!$E:$E,'4. Correlation'!H$3)</f>
        <v>3293.0867506235236</v>
      </c>
      <c r="I34" s="26">
        <f>-SUMIFS(Database!$I:$I,Database!$D:$D,'4. Correlation'!$B34,Database!$E:$E,'4. Correlation'!I$3)</f>
        <v>390.18462893269481</v>
      </c>
      <c r="M34" s="26">
        <f>SUMIFS(Database!$F:$F,Database!$D:$D,'4. Correlation'!$B34,Database!$E:$E,'4. Correlation'!M$3)</f>
        <v>3293.0867506235236</v>
      </c>
      <c r="N34" s="26">
        <f>SUMIFS(Database!$K:$K,Database!$D:$D,'4. Correlation'!$B34,Database!$E:$E,'4. Correlation'!N$3)</f>
        <v>4.1557248369230768</v>
      </c>
      <c r="R34" s="26">
        <f>SUMIFS(Database!$F:$F,Database!$D:$D,'4. Correlation'!$B34,Database!$E:$E,'4. Correlation'!R$3)</f>
        <v>3293.0867506235236</v>
      </c>
      <c r="S34" s="26">
        <f>SUMIFS(Database!$L:$L,Database!$D:$D,'4. Correlation'!$B34,Database!$E:$E,'4. Correlation'!S$3)</f>
        <v>108.699557240416</v>
      </c>
    </row>
    <row r="35" spans="2:19" x14ac:dyDescent="0.2">
      <c r="B35" s="25">
        <v>44408</v>
      </c>
      <c r="C35" s="26">
        <f>SUMIFS(Database!$F:$F,Database!$D:$D,'4. Correlation'!$B35,Database!$E:$E,'4. Correlation'!C$3)</f>
        <v>3557.447872674275</v>
      </c>
      <c r="D35" s="26">
        <f>-SUMIFS(Database!$H:$H,Database!$D:$D,'4. Correlation'!$B35,Database!$E:$E,'4. Correlation'!D$3)</f>
        <v>361.83155406279531</v>
      </c>
      <c r="H35" s="26">
        <f>SUMIFS(Database!$F:$F,Database!$D:$D,'4. Correlation'!$B35,Database!$E:$E,'4. Correlation'!H$3)</f>
        <v>3557.447872674275</v>
      </c>
      <c r="I35" s="26">
        <f>-SUMIFS(Database!$I:$I,Database!$D:$D,'4. Correlation'!$B35,Database!$E:$E,'4. Correlation'!I$3)</f>
        <v>393.61176892029539</v>
      </c>
      <c r="M35" s="26">
        <f>SUMIFS(Database!$F:$F,Database!$D:$D,'4. Correlation'!$B35,Database!$E:$E,'4. Correlation'!M$3)</f>
        <v>3557.447872674275</v>
      </c>
      <c r="N35" s="26">
        <f>SUMIFS(Database!$K:$K,Database!$D:$D,'4. Correlation'!$B35,Database!$E:$E,'4. Correlation'!N$3)</f>
        <v>4.1557248369230768</v>
      </c>
      <c r="R35" s="26">
        <f>SUMIFS(Database!$F:$F,Database!$D:$D,'4. Correlation'!$B35,Database!$E:$E,'4. Correlation'!R$3)</f>
        <v>3557.447872674275</v>
      </c>
      <c r="S35" s="26">
        <f>SUMIFS(Database!$L:$L,Database!$D:$D,'4. Correlation'!$B35,Database!$E:$E,'4. Correlation'!S$3)</f>
        <v>108.699557240416</v>
      </c>
    </row>
    <row r="36" spans="2:19" x14ac:dyDescent="0.2">
      <c r="B36" s="25">
        <v>44439</v>
      </c>
      <c r="C36" s="26">
        <f>SUMIFS(Database!$F:$F,Database!$D:$D,'4. Correlation'!$B36,Database!$E:$E,'4. Correlation'!C$3)</f>
        <v>2003.0740472156231</v>
      </c>
      <c r="D36" s="26">
        <f>-SUMIFS(Database!$H:$H,Database!$D:$D,'4. Correlation'!$B36,Database!$E:$E,'4. Correlation'!D$3)</f>
        <v>0</v>
      </c>
      <c r="H36" s="26">
        <f>SUMIFS(Database!$F:$F,Database!$D:$D,'4. Correlation'!$B36,Database!$E:$E,'4. Correlation'!H$3)</f>
        <v>2003.0740472156231</v>
      </c>
      <c r="I36" s="26">
        <f>-SUMIFS(Database!$I:$I,Database!$D:$D,'4. Correlation'!$B36,Database!$E:$E,'4. Correlation'!I$3)</f>
        <v>383.96104709133749</v>
      </c>
      <c r="M36" s="26">
        <f>SUMIFS(Database!$F:$F,Database!$D:$D,'4. Correlation'!$B36,Database!$E:$E,'4. Correlation'!M$3)</f>
        <v>2003.0740472156231</v>
      </c>
      <c r="N36" s="26">
        <f>SUMIFS(Database!$K:$K,Database!$D:$D,'4. Correlation'!$B36,Database!$E:$E,'4. Correlation'!N$3)</f>
        <v>4.1557248369230777</v>
      </c>
      <c r="R36" s="26">
        <f>SUMIFS(Database!$F:$F,Database!$D:$D,'4. Correlation'!$B36,Database!$E:$E,'4. Correlation'!R$3)</f>
        <v>2003.0740472156231</v>
      </c>
      <c r="S36" s="26">
        <f>SUMIFS(Database!$L:$L,Database!$D:$D,'4. Correlation'!$B36,Database!$E:$E,'4. Correlation'!S$3)</f>
        <v>108.699557240416</v>
      </c>
    </row>
    <row r="37" spans="2:19" x14ac:dyDescent="0.2">
      <c r="B37" s="25">
        <v>44469</v>
      </c>
      <c r="C37" s="26">
        <f>SUMIFS(Database!$F:$F,Database!$D:$D,'4. Correlation'!$B37,Database!$E:$E,'4. Correlation'!C$3)</f>
        <v>3101.115697960674</v>
      </c>
      <c r="D37" s="26">
        <f>-SUMIFS(Database!$H:$H,Database!$D:$D,'4. Correlation'!$B37,Database!$E:$E,'4. Correlation'!D$3)</f>
        <v>338.90228325765707</v>
      </c>
      <c r="H37" s="26">
        <f>SUMIFS(Database!$F:$F,Database!$D:$D,'4. Correlation'!$B37,Database!$E:$E,'4. Correlation'!H$3)</f>
        <v>3101.115697960674</v>
      </c>
      <c r="I37" s="26">
        <f>-SUMIFS(Database!$I:$I,Database!$D:$D,'4. Correlation'!$B37,Database!$E:$E,'4. Correlation'!I$3)</f>
        <v>383.72765347003684</v>
      </c>
      <c r="M37" s="26">
        <f>SUMIFS(Database!$F:$F,Database!$D:$D,'4. Correlation'!$B37,Database!$E:$E,'4. Correlation'!M$3)</f>
        <v>3101.115697960674</v>
      </c>
      <c r="N37" s="26">
        <f>SUMIFS(Database!$K:$K,Database!$D:$D,'4. Correlation'!$B37,Database!$E:$E,'4. Correlation'!N$3)</f>
        <v>4.1557248369230777</v>
      </c>
      <c r="R37" s="26">
        <f>SUMIFS(Database!$F:$F,Database!$D:$D,'4. Correlation'!$B37,Database!$E:$E,'4. Correlation'!R$3)</f>
        <v>3101.115697960674</v>
      </c>
      <c r="S37" s="26">
        <f>SUMIFS(Database!$L:$L,Database!$D:$D,'4. Correlation'!$B37,Database!$E:$E,'4. Correlation'!S$3)</f>
        <v>108.699557240416</v>
      </c>
    </row>
    <row r="38" spans="2:19" x14ac:dyDescent="0.2">
      <c r="B38" s="25">
        <v>44500</v>
      </c>
      <c r="C38" s="26">
        <f>SUMIFS(Database!$F:$F,Database!$D:$D,'4. Correlation'!$B38,Database!$E:$E,'4. Correlation'!C$3)</f>
        <v>3585.5364248185365</v>
      </c>
      <c r="D38" s="26">
        <f>-SUMIFS(Database!$H:$H,Database!$D:$D,'4. Correlation'!$B38,Database!$E:$E,'4. Correlation'!D$3)</f>
        <v>343.83882484613252</v>
      </c>
      <c r="H38" s="26">
        <f>SUMIFS(Database!$F:$F,Database!$D:$D,'4. Correlation'!$B38,Database!$E:$E,'4. Correlation'!H$3)</f>
        <v>3585.5364248185365</v>
      </c>
      <c r="I38" s="26">
        <f>-SUMIFS(Database!$I:$I,Database!$D:$D,'4. Correlation'!$B38,Database!$E:$E,'4. Correlation'!I$3)</f>
        <v>388.57135682844063</v>
      </c>
      <c r="M38" s="26">
        <f>SUMIFS(Database!$F:$F,Database!$D:$D,'4. Correlation'!$B38,Database!$E:$E,'4. Correlation'!M$3)</f>
        <v>3585.5364248185365</v>
      </c>
      <c r="N38" s="26">
        <f>SUMIFS(Database!$K:$K,Database!$D:$D,'4. Correlation'!$B38,Database!$E:$E,'4. Correlation'!N$3)</f>
        <v>4.1557248369230777</v>
      </c>
      <c r="R38" s="26">
        <f>SUMIFS(Database!$F:$F,Database!$D:$D,'4. Correlation'!$B38,Database!$E:$E,'4. Correlation'!R$3)</f>
        <v>3585.5364248185365</v>
      </c>
      <c r="S38" s="26">
        <f>SUMIFS(Database!$L:$L,Database!$D:$D,'4. Correlation'!$B38,Database!$E:$E,'4. Correlation'!S$3)</f>
        <v>102.40669860582705</v>
      </c>
    </row>
    <row r="39" spans="2:19" x14ac:dyDescent="0.2">
      <c r="B39" s="25">
        <v>44530</v>
      </c>
      <c r="C39" s="26">
        <f>SUMIFS(Database!$F:$F,Database!$D:$D,'4. Correlation'!$B39,Database!$E:$E,'4. Correlation'!C$3)</f>
        <v>3342.6306670456706</v>
      </c>
      <c r="D39" s="26">
        <f>-SUMIFS(Database!$H:$H,Database!$D:$D,'4. Correlation'!$B39,Database!$E:$E,'4. Correlation'!D$3)</f>
        <v>337.17177766757521</v>
      </c>
      <c r="H39" s="26">
        <f>SUMIFS(Database!$F:$F,Database!$D:$D,'4. Correlation'!$B39,Database!$E:$E,'4. Correlation'!H$3)</f>
        <v>3342.6306670456706</v>
      </c>
      <c r="I39" s="26">
        <f>-SUMIFS(Database!$I:$I,Database!$D:$D,'4. Correlation'!$B39,Database!$E:$E,'4. Correlation'!I$3)</f>
        <v>388.42288981285924</v>
      </c>
      <c r="M39" s="26">
        <f>SUMIFS(Database!$F:$F,Database!$D:$D,'4. Correlation'!$B39,Database!$E:$E,'4. Correlation'!M$3)</f>
        <v>3342.6306670456706</v>
      </c>
      <c r="N39" s="26">
        <f>SUMIFS(Database!$K:$K,Database!$D:$D,'4. Correlation'!$B39,Database!$E:$E,'4. Correlation'!N$3)</f>
        <v>4.1557248369230777</v>
      </c>
      <c r="R39" s="26">
        <f>SUMIFS(Database!$F:$F,Database!$D:$D,'4. Correlation'!$B39,Database!$E:$E,'4. Correlation'!R$3)</f>
        <v>3342.6306670456706</v>
      </c>
      <c r="S39" s="26">
        <f>SUMIFS(Database!$L:$L,Database!$D:$D,'4. Correlation'!$B39,Database!$E:$E,'4. Correlation'!S$3)</f>
        <v>102.40669860582705</v>
      </c>
    </row>
    <row r="40" spans="2:19" x14ac:dyDescent="0.2">
      <c r="B40" s="25">
        <v>44561</v>
      </c>
      <c r="C40" s="26">
        <f>SUMIFS(Database!$F:$F,Database!$D:$D,'4. Correlation'!$B40,Database!$E:$E,'4. Correlation'!C$3)</f>
        <v>3039.6080358355593</v>
      </c>
      <c r="D40" s="26">
        <f>-SUMIFS(Database!$H:$H,Database!$D:$D,'4. Correlation'!$B40,Database!$E:$E,'4. Correlation'!D$3)</f>
        <v>414.7238697888377</v>
      </c>
      <c r="H40" s="26">
        <f>SUMIFS(Database!$F:$F,Database!$D:$D,'4. Correlation'!$B40,Database!$E:$E,'4. Correlation'!H$3)</f>
        <v>3039.6080358355593</v>
      </c>
      <c r="I40" s="26">
        <f>-SUMIFS(Database!$I:$I,Database!$D:$D,'4. Correlation'!$B40,Database!$E:$E,'4. Correlation'!I$3)</f>
        <v>410.09087534435923</v>
      </c>
      <c r="M40" s="26">
        <f>SUMIFS(Database!$F:$F,Database!$D:$D,'4. Correlation'!$B40,Database!$E:$E,'4. Correlation'!M$3)</f>
        <v>3039.6080358355593</v>
      </c>
      <c r="N40" s="26">
        <f>SUMIFS(Database!$K:$K,Database!$D:$D,'4. Correlation'!$B40,Database!$E:$E,'4. Correlation'!N$3)</f>
        <v>4.1557248369230768</v>
      </c>
      <c r="R40" s="26">
        <f>SUMIFS(Database!$F:$F,Database!$D:$D,'4. Correlation'!$B40,Database!$E:$E,'4. Correlation'!R$3)</f>
        <v>3039.6080358355593</v>
      </c>
      <c r="S40" s="26">
        <f>SUMIFS(Database!$L:$L,Database!$D:$D,'4. Correlation'!$B40,Database!$E:$E,'4. Correlation'!S$3)</f>
        <v>99.258185203903267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806-ADB7-48CD-8C59-AC7EEA475D2F}">
  <dimension ref="B1:AD40"/>
  <sheetViews>
    <sheetView zoomScale="120" zoomScaleNormal="120" workbookViewId="0"/>
  </sheetViews>
  <sheetFormatPr defaultRowHeight="12" outlineLevelCol="1" x14ac:dyDescent="0.2"/>
  <cols>
    <col min="1" max="1" width="2" style="1" customWidth="1"/>
    <col min="2" max="2" width="9.5703125" style="1" customWidth="1"/>
    <col min="3" max="3" width="9.7109375" style="1" bestFit="1" customWidth="1"/>
    <col min="4" max="4" width="11.140625" style="1" bestFit="1" customWidth="1"/>
    <col min="5" max="10" width="9.140625" style="1"/>
    <col min="11" max="14" width="0" style="1" hidden="1" customWidth="1" outlineLevel="1"/>
    <col min="15" max="15" width="9.140625" style="1" collapsed="1"/>
    <col min="16" max="25" width="9.140625" style="1"/>
    <col min="26" max="29" width="0" style="1" hidden="1" customWidth="1" outlineLevel="1"/>
    <col min="30" max="30" width="9.140625" style="1" collapsed="1"/>
    <col min="31" max="16384" width="9.140625" style="1"/>
  </cols>
  <sheetData>
    <row r="1" spans="2:29" ht="15.75" x14ac:dyDescent="0.25">
      <c r="B1" s="2" t="s">
        <v>32</v>
      </c>
      <c r="C1" s="2"/>
    </row>
    <row r="3" spans="2:29" x14ac:dyDescent="0.2">
      <c r="C3" s="1" t="s">
        <v>13</v>
      </c>
      <c r="D3" s="1" t="s">
        <v>13</v>
      </c>
      <c r="R3" s="1" t="s">
        <v>13</v>
      </c>
      <c r="S3" s="1" t="s">
        <v>13</v>
      </c>
    </row>
    <row r="4" spans="2:29" ht="12.75" thickBot="1" x14ac:dyDescent="0.25">
      <c r="B4" s="9" t="s">
        <v>17</v>
      </c>
      <c r="C4" s="9" t="s">
        <v>1</v>
      </c>
      <c r="D4" s="9" t="s">
        <v>33</v>
      </c>
      <c r="F4" s="9" t="s">
        <v>34</v>
      </c>
      <c r="Q4" s="9" t="s">
        <v>17</v>
      </c>
      <c r="R4" s="9" t="s">
        <v>1</v>
      </c>
      <c r="S4" s="9" t="s">
        <v>60</v>
      </c>
      <c r="U4" s="9" t="s">
        <v>61</v>
      </c>
    </row>
    <row r="5" spans="2:29" ht="15" x14ac:dyDescent="0.25">
      <c r="B5" s="25">
        <v>43496</v>
      </c>
      <c r="C5" s="26">
        <f>SUMIFS(Database!$F:$F,Database!$D:$D,'5. Time series'!$B5,Database!$E:$E,'5. Time series'!C$3)</f>
        <v>1801.8461538461538</v>
      </c>
      <c r="F5" s="33" t="s">
        <v>35</v>
      </c>
      <c r="G5" s="33"/>
      <c r="H5" s="33"/>
      <c r="I5" s="33"/>
      <c r="J5" s="33"/>
      <c r="K5" s="33"/>
      <c r="L5" s="33"/>
      <c r="M5" s="33"/>
      <c r="N5" s="33"/>
      <c r="Q5" s="25">
        <v>43496</v>
      </c>
      <c r="R5" s="26">
        <f>SUMIFS(Database!$F:$F,Database!$D:$D,'5. Time series'!$B5,Database!$E:$E,'5. Time series'!R$3)</f>
        <v>1801.8461538461538</v>
      </c>
      <c r="U5" t="s">
        <v>35</v>
      </c>
      <c r="V5"/>
      <c r="W5"/>
      <c r="X5"/>
      <c r="Y5"/>
      <c r="Z5"/>
      <c r="AA5"/>
      <c r="AB5"/>
      <c r="AC5"/>
    </row>
    <row r="6" spans="2:29" ht="15.75" thickBot="1" x14ac:dyDescent="0.3">
      <c r="B6" s="25">
        <v>43524</v>
      </c>
      <c r="C6" s="26">
        <f>SUMIFS(Database!$F:$F,Database!$D:$D,'5. Time series'!$B6,Database!$E:$E,'5. Time series'!C$3)</f>
        <v>1705.1921549459278</v>
      </c>
      <c r="D6" s="13">
        <f>C5</f>
        <v>1801.8461538461538</v>
      </c>
      <c r="F6" s="33"/>
      <c r="G6" s="33"/>
      <c r="H6" s="33"/>
      <c r="I6" s="33"/>
      <c r="J6" s="33"/>
      <c r="K6" s="33"/>
      <c r="L6" s="33"/>
      <c r="M6" s="33"/>
      <c r="N6" s="33"/>
      <c r="Q6" s="25">
        <v>43524</v>
      </c>
      <c r="R6" s="26">
        <f>SUMIFS(Database!$F:$F,Database!$D:$D,'5. Time series'!$B6,Database!$E:$E,'5. Time series'!R$3)</f>
        <v>1705.1921549459278</v>
      </c>
      <c r="S6" s="13"/>
      <c r="U6"/>
      <c r="V6"/>
      <c r="W6"/>
      <c r="X6"/>
      <c r="Y6"/>
      <c r="Z6"/>
      <c r="AA6"/>
      <c r="AB6"/>
      <c r="AC6"/>
    </row>
    <row r="7" spans="2:29" ht="15" x14ac:dyDescent="0.25">
      <c r="B7" s="25">
        <v>43555</v>
      </c>
      <c r="C7" s="26">
        <f>SUMIFS(Database!$F:$F,Database!$D:$D,'5. Time series'!$B7,Database!$E:$E,'5. Time series'!C$3)</f>
        <v>2013.2307692307691</v>
      </c>
      <c r="D7" s="13">
        <f t="shared" ref="D7:D40" si="0">C6</f>
        <v>1705.1921549459278</v>
      </c>
      <c r="F7" s="34" t="s">
        <v>36</v>
      </c>
      <c r="G7" s="34"/>
      <c r="H7" s="33"/>
      <c r="I7" s="33"/>
      <c r="J7" s="33"/>
      <c r="K7" s="33"/>
      <c r="L7" s="33"/>
      <c r="M7" s="33"/>
      <c r="N7" s="33"/>
      <c r="Q7" s="25">
        <v>43555</v>
      </c>
      <c r="R7" s="26">
        <f>SUMIFS(Database!$F:$F,Database!$D:$D,'5. Time series'!$B7,Database!$E:$E,'5. Time series'!R$3)</f>
        <v>2013.2307692307691</v>
      </c>
      <c r="S7" s="13"/>
      <c r="U7" s="32" t="s">
        <v>36</v>
      </c>
      <c r="V7" s="32"/>
      <c r="W7"/>
      <c r="X7"/>
      <c r="Y7"/>
      <c r="Z7"/>
      <c r="AA7"/>
      <c r="AB7"/>
      <c r="AC7"/>
    </row>
    <row r="8" spans="2:29" ht="15" x14ac:dyDescent="0.25">
      <c r="B8" s="25">
        <v>43585</v>
      </c>
      <c r="C8" s="26">
        <f>SUMIFS(Database!$F:$F,Database!$D:$D,'5. Time series'!$B8,Database!$E:$E,'5. Time series'!C$3)</f>
        <v>1908.7038012571081</v>
      </c>
      <c r="D8" s="13">
        <f t="shared" si="0"/>
        <v>2013.2307692307691</v>
      </c>
      <c r="F8" s="35" t="s">
        <v>37</v>
      </c>
      <c r="G8" s="35">
        <v>0.56162008028695454</v>
      </c>
      <c r="H8" s="33"/>
      <c r="I8" s="33"/>
      <c r="J8" s="33"/>
      <c r="K8" s="33"/>
      <c r="L8" s="33"/>
      <c r="M8" s="33"/>
      <c r="N8" s="33"/>
      <c r="Q8" s="25">
        <v>43585</v>
      </c>
      <c r="R8" s="26">
        <f>SUMIFS(Database!$F:$F,Database!$D:$D,'5. Time series'!$B8,Database!$E:$E,'5. Time series'!R$3)</f>
        <v>1908.7038012571081</v>
      </c>
      <c r="S8" s="13"/>
      <c r="U8" s="29" t="s">
        <v>37</v>
      </c>
      <c r="V8" s="29">
        <v>0.96609541391591747</v>
      </c>
      <c r="W8"/>
      <c r="X8"/>
      <c r="Y8"/>
      <c r="Z8"/>
      <c r="AA8"/>
      <c r="AB8"/>
      <c r="AC8"/>
    </row>
    <row r="9" spans="2:29" s="5" customFormat="1" ht="15" x14ac:dyDescent="0.25">
      <c r="B9" s="25">
        <v>43616</v>
      </c>
      <c r="C9" s="26">
        <f>SUMIFS(Database!$F:$F,Database!$D:$D,'5. Time series'!$B9,Database!$E:$E,'5. Time series'!C$3)</f>
        <v>2069.0769230769229</v>
      </c>
      <c r="D9" s="13">
        <f t="shared" si="0"/>
        <v>1908.7038012571081</v>
      </c>
      <c r="F9" s="35" t="s">
        <v>38</v>
      </c>
      <c r="G9" s="35">
        <v>0.31541711458152527</v>
      </c>
      <c r="H9" s="33"/>
      <c r="I9" s="33"/>
      <c r="J9" s="33"/>
      <c r="K9" s="33"/>
      <c r="L9" s="33"/>
      <c r="M9" s="33"/>
      <c r="N9" s="33"/>
      <c r="Q9" s="25">
        <v>43616</v>
      </c>
      <c r="R9" s="26">
        <f>SUMIFS(Database!$F:$F,Database!$D:$D,'5. Time series'!$B9,Database!$E:$E,'5. Time series'!R$3)</f>
        <v>2069.0769230769229</v>
      </c>
      <c r="S9" s="13"/>
      <c r="U9" s="29" t="s">
        <v>38</v>
      </c>
      <c r="V9" s="29">
        <v>0.93334034878936789</v>
      </c>
      <c r="W9"/>
      <c r="X9"/>
      <c r="Y9"/>
      <c r="Z9"/>
      <c r="AA9"/>
      <c r="AB9"/>
      <c r="AC9"/>
    </row>
    <row r="10" spans="2:29" ht="15" x14ac:dyDescent="0.25">
      <c r="B10" s="25">
        <v>43646</v>
      </c>
      <c r="C10" s="26">
        <f>SUMIFS(Database!$F:$F,Database!$D:$D,'5. Time series'!$B10,Database!$E:$E,'5. Time series'!C$3)</f>
        <v>2093.0769230769229</v>
      </c>
      <c r="D10" s="13">
        <f t="shared" si="0"/>
        <v>2069.0769230769229</v>
      </c>
      <c r="F10" s="35" t="s">
        <v>39</v>
      </c>
      <c r="G10" s="35">
        <v>0.29467217865975331</v>
      </c>
      <c r="H10" s="33"/>
      <c r="I10" s="33"/>
      <c r="J10" s="33"/>
      <c r="K10" s="33"/>
      <c r="L10" s="33"/>
      <c r="M10" s="33"/>
      <c r="N10" s="33"/>
      <c r="Q10" s="25">
        <v>43646</v>
      </c>
      <c r="R10" s="26">
        <f>SUMIFS(Database!$F:$F,Database!$D:$D,'5. Time series'!$B10,Database!$E:$E,'5. Time series'!R$3)</f>
        <v>2093.0769230769229</v>
      </c>
      <c r="S10" s="13"/>
      <c r="U10" s="29" t="s">
        <v>39</v>
      </c>
      <c r="V10" s="29">
        <v>0.93031036464343009</v>
      </c>
      <c r="W10"/>
      <c r="X10"/>
      <c r="Y10"/>
      <c r="Z10"/>
      <c r="AA10"/>
      <c r="AB10"/>
      <c r="AC10"/>
    </row>
    <row r="11" spans="2:29" ht="15" x14ac:dyDescent="0.25">
      <c r="B11" s="25">
        <v>43677</v>
      </c>
      <c r="C11" s="26">
        <f>SUMIFS(Database!$F:$F,Database!$D:$D,'5. Time series'!$B11,Database!$E:$E,'5. Time series'!C$3)</f>
        <v>2299.3846153846152</v>
      </c>
      <c r="D11" s="13">
        <f t="shared" si="0"/>
        <v>2093.0769230769229</v>
      </c>
      <c r="F11" s="35" t="s">
        <v>40</v>
      </c>
      <c r="G11" s="35">
        <v>482.30409560006422</v>
      </c>
      <c r="H11" s="33"/>
      <c r="I11" s="33"/>
      <c r="J11" s="33"/>
      <c r="K11" s="33"/>
      <c r="L11" s="33"/>
      <c r="M11" s="33"/>
      <c r="N11" s="33"/>
      <c r="Q11" s="25">
        <v>43677</v>
      </c>
      <c r="R11" s="26">
        <f>SUMIFS(Database!$F:$F,Database!$D:$D,'5. Time series'!$B11,Database!$E:$E,'5. Time series'!R$3)</f>
        <v>2299.3846153846152</v>
      </c>
      <c r="S11" s="13"/>
      <c r="U11" s="29" t="s">
        <v>40</v>
      </c>
      <c r="V11" s="29">
        <v>141.70842027773412</v>
      </c>
      <c r="W11"/>
      <c r="X11"/>
      <c r="Y11"/>
      <c r="Z11"/>
      <c r="AA11"/>
      <c r="AB11"/>
      <c r="AC11"/>
    </row>
    <row r="12" spans="2:29" ht="15.75" thickBot="1" x14ac:dyDescent="0.3">
      <c r="B12" s="25">
        <v>43708</v>
      </c>
      <c r="C12" s="26">
        <f>SUMIFS(Database!$F:$F,Database!$D:$D,'5. Time series'!$B12,Database!$E:$E,'5. Time series'!C$3)</f>
        <v>1311.8161937190139</v>
      </c>
      <c r="D12" s="13">
        <f t="shared" si="0"/>
        <v>2299.3846153846152</v>
      </c>
      <c r="F12" s="36" t="s">
        <v>41</v>
      </c>
      <c r="G12" s="36">
        <v>35</v>
      </c>
      <c r="H12" s="33"/>
      <c r="I12" s="33"/>
      <c r="J12" s="33"/>
      <c r="K12" s="33"/>
      <c r="L12" s="33"/>
      <c r="M12" s="33"/>
      <c r="N12" s="33"/>
      <c r="Q12" s="25">
        <v>43708</v>
      </c>
      <c r="R12" s="26">
        <f>SUMIFS(Database!$F:$F,Database!$D:$D,'5. Time series'!$B12,Database!$E:$E,'5. Time series'!R$3)</f>
        <v>1311.8161937190139</v>
      </c>
      <c r="S12" s="13"/>
      <c r="U12" s="30" t="s">
        <v>41</v>
      </c>
      <c r="V12" s="30">
        <v>24</v>
      </c>
      <c r="W12"/>
      <c r="X12"/>
      <c r="Y12"/>
      <c r="Z12"/>
      <c r="AA12"/>
      <c r="AB12"/>
      <c r="AC12"/>
    </row>
    <row r="13" spans="2:29" ht="15" x14ac:dyDescent="0.25">
      <c r="B13" s="25">
        <v>43738</v>
      </c>
      <c r="C13" s="26">
        <f>SUMIFS(Database!$F:$F,Database!$D:$D,'5. Time series'!$B13,Database!$E:$E,'5. Time series'!C$3)</f>
        <v>2004.9230769230769</v>
      </c>
      <c r="D13" s="13">
        <f t="shared" si="0"/>
        <v>1311.8161937190139</v>
      </c>
      <c r="F13" s="33"/>
      <c r="G13" s="33"/>
      <c r="H13" s="33"/>
      <c r="I13" s="33"/>
      <c r="J13" s="33"/>
      <c r="K13" s="33"/>
      <c r="L13" s="33"/>
      <c r="M13" s="33"/>
      <c r="N13" s="33"/>
      <c r="Q13" s="25">
        <v>43738</v>
      </c>
      <c r="R13" s="26">
        <f>SUMIFS(Database!$F:$F,Database!$D:$D,'5. Time series'!$B13,Database!$E:$E,'5. Time series'!R$3)</f>
        <v>2004.9230769230769</v>
      </c>
      <c r="S13" s="13"/>
      <c r="U13"/>
      <c r="V13"/>
      <c r="W13"/>
      <c r="X13"/>
      <c r="Y13"/>
      <c r="Z13"/>
      <c r="AA13"/>
      <c r="AB13"/>
      <c r="AC13"/>
    </row>
    <row r="14" spans="2:29" ht="15.75" thickBot="1" x14ac:dyDescent="0.3">
      <c r="B14" s="25">
        <v>43769</v>
      </c>
      <c r="C14" s="26">
        <f>SUMIFS(Database!$F:$F,Database!$D:$D,'5. Time series'!$B14,Database!$E:$E,'5. Time series'!C$3)</f>
        <v>2302.1538461538457</v>
      </c>
      <c r="D14" s="13">
        <f t="shared" si="0"/>
        <v>2004.9230769230769</v>
      </c>
      <c r="F14" s="33" t="s">
        <v>42</v>
      </c>
      <c r="G14" s="33"/>
      <c r="H14" s="33"/>
      <c r="I14" s="33"/>
      <c r="J14" s="33"/>
      <c r="K14" s="33"/>
      <c r="L14" s="33"/>
      <c r="M14" s="33"/>
      <c r="N14" s="33"/>
      <c r="Q14" s="25">
        <v>43769</v>
      </c>
      <c r="R14" s="26">
        <f>SUMIFS(Database!$F:$F,Database!$D:$D,'5. Time series'!$B14,Database!$E:$E,'5. Time series'!R$3)</f>
        <v>2302.1538461538457</v>
      </c>
      <c r="S14" s="13"/>
      <c r="U14" t="s">
        <v>42</v>
      </c>
      <c r="V14"/>
      <c r="W14"/>
      <c r="X14"/>
      <c r="Y14"/>
      <c r="Z14"/>
      <c r="AA14"/>
      <c r="AB14"/>
      <c r="AC14"/>
    </row>
    <row r="15" spans="2:29" ht="15" x14ac:dyDescent="0.25">
      <c r="B15" s="25">
        <v>43799</v>
      </c>
      <c r="C15" s="26">
        <f>SUMIFS(Database!$F:$F,Database!$D:$D,'5. Time series'!$B15,Database!$E:$E,'5. Time series'!C$3)</f>
        <v>1940.0013450684376</v>
      </c>
      <c r="D15" s="13">
        <f t="shared" si="0"/>
        <v>2302.1538461538457</v>
      </c>
      <c r="F15" s="37"/>
      <c r="G15" s="37" t="s">
        <v>47</v>
      </c>
      <c r="H15" s="37" t="s">
        <v>48</v>
      </c>
      <c r="I15" s="37" t="s">
        <v>49</v>
      </c>
      <c r="J15" s="37" t="s">
        <v>50</v>
      </c>
      <c r="K15" s="37" t="s">
        <v>51</v>
      </c>
      <c r="L15" s="33"/>
      <c r="M15" s="33"/>
      <c r="N15" s="33"/>
      <c r="Q15" s="25">
        <v>43799</v>
      </c>
      <c r="R15" s="26">
        <f>SUMIFS(Database!$F:$F,Database!$D:$D,'5. Time series'!$B15,Database!$E:$E,'5. Time series'!R$3)</f>
        <v>1940.0013450684376</v>
      </c>
      <c r="S15" s="13"/>
      <c r="U15" s="31"/>
      <c r="V15" s="31" t="s">
        <v>47</v>
      </c>
      <c r="W15" s="31" t="s">
        <v>48</v>
      </c>
      <c r="X15" s="31" t="s">
        <v>49</v>
      </c>
      <c r="Y15" s="31" t="s">
        <v>50</v>
      </c>
      <c r="Z15" s="31" t="s">
        <v>51</v>
      </c>
      <c r="AA15"/>
      <c r="AB15"/>
      <c r="AC15"/>
    </row>
    <row r="16" spans="2:29" ht="15" x14ac:dyDescent="0.25">
      <c r="B16" s="25">
        <v>43830</v>
      </c>
      <c r="C16" s="26">
        <f>SUMIFS(Database!$F:$F,Database!$D:$D,'5. Time series'!$B16,Database!$E:$E,'5. Time series'!C$3)</f>
        <v>2205.0830535688219</v>
      </c>
      <c r="D16" s="13">
        <f t="shared" si="0"/>
        <v>1940.0013450684376</v>
      </c>
      <c r="F16" s="35" t="s">
        <v>43</v>
      </c>
      <c r="G16" s="35">
        <v>1</v>
      </c>
      <c r="H16" s="35">
        <v>3536837.0921428511</v>
      </c>
      <c r="I16" s="35">
        <v>3536837.0921428511</v>
      </c>
      <c r="J16" s="35">
        <v>15.204535495840828</v>
      </c>
      <c r="K16" s="35">
        <v>4.473734614825491E-4</v>
      </c>
      <c r="L16" s="33"/>
      <c r="M16" s="33"/>
      <c r="N16" s="33"/>
      <c r="Q16" s="25">
        <v>43830</v>
      </c>
      <c r="R16" s="26">
        <f>SUMIFS(Database!$F:$F,Database!$D:$D,'5. Time series'!$B16,Database!$E:$E,'5. Time series'!R$3)</f>
        <v>2205.0830535688219</v>
      </c>
      <c r="S16" s="13"/>
      <c r="U16" s="29" t="s">
        <v>43</v>
      </c>
      <c r="V16" s="29">
        <v>1</v>
      </c>
      <c r="W16" s="29">
        <v>6185730.5502877235</v>
      </c>
      <c r="X16" s="29">
        <v>6185730.5502877235</v>
      </c>
      <c r="Y16" s="29">
        <v>308.03473016208955</v>
      </c>
      <c r="Z16" s="29">
        <v>2.0044021568177263E-14</v>
      </c>
      <c r="AA16"/>
      <c r="AB16"/>
      <c r="AC16"/>
    </row>
    <row r="17" spans="2:29" ht="15" x14ac:dyDescent="0.25">
      <c r="B17" s="25">
        <v>43861</v>
      </c>
      <c r="C17" s="26">
        <f>SUMIFS(Database!$F:$F,Database!$D:$D,'5. Time series'!$B17,Database!$E:$E,'5. Time series'!C$3)</f>
        <v>2297.3547793846155</v>
      </c>
      <c r="D17" s="13">
        <f t="shared" si="0"/>
        <v>2205.0830535688219</v>
      </c>
      <c r="F17" s="35" t="s">
        <v>44</v>
      </c>
      <c r="G17" s="35">
        <v>33</v>
      </c>
      <c r="H17" s="35">
        <v>7676368.9408756634</v>
      </c>
      <c r="I17" s="35">
        <v>232617.24063259587</v>
      </c>
      <c r="J17" s="35"/>
      <c r="K17" s="35"/>
      <c r="L17" s="33"/>
      <c r="M17" s="33"/>
      <c r="N17" s="33"/>
      <c r="Q17" s="25">
        <v>43861</v>
      </c>
      <c r="R17" s="26">
        <f>SUMIFS(Database!$F:$F,Database!$D:$D,'5. Time series'!$B17,Database!$E:$E,'5. Time series'!R$3)</f>
        <v>2297.3547793846155</v>
      </c>
      <c r="S17" s="13">
        <f>R5</f>
        <v>1801.8461538461538</v>
      </c>
      <c r="U17" s="29" t="s">
        <v>44</v>
      </c>
      <c r="V17" s="29">
        <v>22</v>
      </c>
      <c r="W17" s="29">
        <v>441788.08030744037</v>
      </c>
      <c r="X17" s="29">
        <v>20081.276377610924</v>
      </c>
      <c r="Y17" s="29"/>
      <c r="Z17" s="29"/>
      <c r="AA17"/>
      <c r="AB17"/>
      <c r="AC17"/>
    </row>
    <row r="18" spans="2:29" ht="15.75" thickBot="1" x14ac:dyDescent="0.3">
      <c r="B18" s="25">
        <v>43890</v>
      </c>
      <c r="C18" s="26">
        <f>SUMIFS(Database!$F:$F,Database!$D:$D,'5. Time series'!$B18,Database!$E:$E,'5. Time series'!C$3)</f>
        <v>1898.7291700615385</v>
      </c>
      <c r="D18" s="13">
        <f t="shared" si="0"/>
        <v>2297.3547793846155</v>
      </c>
      <c r="F18" s="36" t="s">
        <v>45</v>
      </c>
      <c r="G18" s="36">
        <v>34</v>
      </c>
      <c r="H18" s="36">
        <v>11213206.033018515</v>
      </c>
      <c r="I18" s="36"/>
      <c r="J18" s="36"/>
      <c r="K18" s="36"/>
      <c r="L18" s="33"/>
      <c r="M18" s="33"/>
      <c r="N18" s="33"/>
      <c r="Q18" s="25">
        <v>43890</v>
      </c>
      <c r="R18" s="26">
        <f>SUMIFS(Database!$F:$F,Database!$D:$D,'5. Time series'!$B18,Database!$E:$E,'5. Time series'!R$3)</f>
        <v>1898.7291700615385</v>
      </c>
      <c r="S18" s="13">
        <f t="shared" ref="S18:S40" si="1">R6</f>
        <v>1705.1921549459278</v>
      </c>
      <c r="U18" s="30" t="s">
        <v>45</v>
      </c>
      <c r="V18" s="30">
        <v>23</v>
      </c>
      <c r="W18" s="30">
        <v>6627518.6305951644</v>
      </c>
      <c r="X18" s="30"/>
      <c r="Y18" s="30"/>
      <c r="Z18" s="30"/>
      <c r="AA18"/>
      <c r="AB18"/>
      <c r="AC18"/>
    </row>
    <row r="19" spans="2:29" ht="15.75" thickBot="1" x14ac:dyDescent="0.3">
      <c r="B19" s="25">
        <v>43921</v>
      </c>
      <c r="C19" s="26">
        <f>SUMIFS(Database!$F:$F,Database!$D:$D,'5. Time series'!$B19,Database!$E:$E,'5. Time series'!C$3)</f>
        <v>2131.5160541538462</v>
      </c>
      <c r="D19" s="13">
        <f t="shared" si="0"/>
        <v>1898.7291700615385</v>
      </c>
      <c r="F19" s="33"/>
      <c r="G19" s="33"/>
      <c r="H19" s="33"/>
      <c r="I19" s="33"/>
      <c r="J19" s="33"/>
      <c r="K19" s="33"/>
      <c r="L19" s="33"/>
      <c r="M19" s="33"/>
      <c r="N19" s="33"/>
      <c r="Q19" s="25">
        <v>43921</v>
      </c>
      <c r="R19" s="26">
        <f>SUMIFS(Database!$F:$F,Database!$D:$D,'5. Time series'!$B19,Database!$E:$E,'5. Time series'!R$3)</f>
        <v>2131.5160541538462</v>
      </c>
      <c r="S19" s="13">
        <f t="shared" si="1"/>
        <v>2013.2307692307691</v>
      </c>
      <c r="U19"/>
      <c r="V19"/>
      <c r="W19"/>
      <c r="X19"/>
      <c r="Y19"/>
      <c r="Z19"/>
      <c r="AA19"/>
      <c r="AB19"/>
      <c r="AC19"/>
    </row>
    <row r="20" spans="2:29" ht="15" x14ac:dyDescent="0.25">
      <c r="B20" s="25">
        <v>43951</v>
      </c>
      <c r="C20" s="26">
        <f>SUMIFS(Database!$F:$F,Database!$D:$D,'5. Time series'!$B20,Database!$E:$E,'5. Time series'!C$3)</f>
        <v>2381.6399300526346</v>
      </c>
      <c r="D20" s="13">
        <f t="shared" si="0"/>
        <v>2131.5160541538462</v>
      </c>
      <c r="F20" s="37"/>
      <c r="G20" s="37" t="s">
        <v>52</v>
      </c>
      <c r="H20" s="37" t="s">
        <v>40</v>
      </c>
      <c r="I20" s="37" t="s">
        <v>53</v>
      </c>
      <c r="J20" s="37" t="s">
        <v>54</v>
      </c>
      <c r="K20" s="37" t="s">
        <v>55</v>
      </c>
      <c r="L20" s="37" t="s">
        <v>56</v>
      </c>
      <c r="M20" s="37" t="s">
        <v>57</v>
      </c>
      <c r="N20" s="37" t="s">
        <v>58</v>
      </c>
      <c r="Q20" s="25">
        <v>43951</v>
      </c>
      <c r="R20" s="26">
        <f>SUMIFS(Database!$F:$F,Database!$D:$D,'5. Time series'!$B20,Database!$E:$E,'5. Time series'!R$3)</f>
        <v>2381.6399300526346</v>
      </c>
      <c r="S20" s="13">
        <f t="shared" si="1"/>
        <v>1908.7038012571081</v>
      </c>
      <c r="U20" s="31"/>
      <c r="V20" s="31" t="s">
        <v>52</v>
      </c>
      <c r="W20" s="31" t="s">
        <v>40</v>
      </c>
      <c r="X20" s="31" t="s">
        <v>53</v>
      </c>
      <c r="Y20" s="31" t="s">
        <v>54</v>
      </c>
      <c r="Z20" s="31" t="s">
        <v>55</v>
      </c>
      <c r="AA20" s="31" t="s">
        <v>56</v>
      </c>
      <c r="AB20" s="31" t="s">
        <v>57</v>
      </c>
      <c r="AC20" s="31" t="s">
        <v>58</v>
      </c>
    </row>
    <row r="21" spans="2:29" ht="15" x14ac:dyDescent="0.25">
      <c r="B21" s="25">
        <v>43982</v>
      </c>
      <c r="C21" s="26">
        <f>SUMIFS(Database!$F:$F,Database!$D:$D,'5. Time series'!$B21,Database!$E:$E,'5. Time series'!C$3)</f>
        <v>2596.4210828211262</v>
      </c>
      <c r="D21" s="13">
        <f t="shared" si="0"/>
        <v>2381.6399300526346</v>
      </c>
      <c r="F21" s="35" t="s">
        <v>46</v>
      </c>
      <c r="G21" s="35">
        <v>1108.5459176978243</v>
      </c>
      <c r="H21" s="35">
        <v>359.02874323267605</v>
      </c>
      <c r="I21" s="35">
        <v>3.0876244272715736</v>
      </c>
      <c r="J21" s="35">
        <v>4.0716275386512464E-3</v>
      </c>
      <c r="K21" s="35">
        <v>378.09644736693372</v>
      </c>
      <c r="L21" s="35">
        <v>1838.9953880287148</v>
      </c>
      <c r="M21" s="35">
        <v>378.09644736693372</v>
      </c>
      <c r="N21" s="35">
        <v>1838.9953880287148</v>
      </c>
      <c r="Q21" s="25">
        <v>43982</v>
      </c>
      <c r="R21" s="26">
        <f>SUMIFS(Database!$F:$F,Database!$D:$D,'5. Time series'!$B21,Database!$E:$E,'5. Time series'!R$3)</f>
        <v>2596.4210828211262</v>
      </c>
      <c r="S21" s="13">
        <f t="shared" si="1"/>
        <v>2069.0769230769229</v>
      </c>
      <c r="U21" s="29" t="s">
        <v>46</v>
      </c>
      <c r="V21" s="29">
        <v>-254.74427012654905</v>
      </c>
      <c r="W21" s="29">
        <v>170.50418648618211</v>
      </c>
      <c r="X21" s="29">
        <v>-1.494064605546761</v>
      </c>
      <c r="Y21" s="29">
        <v>0.14936412136529709</v>
      </c>
      <c r="Z21" s="29">
        <v>-608.34831044512771</v>
      </c>
      <c r="AA21" s="29">
        <v>98.859770192029544</v>
      </c>
      <c r="AB21" s="29">
        <v>-608.34831044512771</v>
      </c>
      <c r="AC21" s="29">
        <v>98.859770192029544</v>
      </c>
    </row>
    <row r="22" spans="2:29" ht="15.75" thickBot="1" x14ac:dyDescent="0.3">
      <c r="B22" s="25">
        <v>44012</v>
      </c>
      <c r="C22" s="26">
        <f>SUMIFS(Database!$F:$F,Database!$D:$D,'5. Time series'!$B22,Database!$E:$E,'5. Time series'!C$3)</f>
        <v>2585.4275982306776</v>
      </c>
      <c r="D22" s="13">
        <f t="shared" si="0"/>
        <v>2596.4210828211262</v>
      </c>
      <c r="F22" s="36" t="s">
        <v>59</v>
      </c>
      <c r="G22" s="36">
        <v>0.55955299670260028</v>
      </c>
      <c r="H22" s="36">
        <v>0.14350090749606506</v>
      </c>
      <c r="I22" s="36">
        <v>3.8992993596081877</v>
      </c>
      <c r="J22" s="36">
        <v>4.473734614825491E-4</v>
      </c>
      <c r="K22" s="36">
        <v>0.2675982052039933</v>
      </c>
      <c r="L22" s="36">
        <v>0.85150778820120721</v>
      </c>
      <c r="M22" s="36">
        <v>0.2675982052039933</v>
      </c>
      <c r="N22" s="36">
        <v>0.85150778820120721</v>
      </c>
      <c r="Q22" s="25">
        <v>44012</v>
      </c>
      <c r="R22" s="26">
        <f>SUMIFS(Database!$F:$F,Database!$D:$D,'5. Time series'!$B22,Database!$E:$E,'5. Time series'!R$3)</f>
        <v>2585.4275982306776</v>
      </c>
      <c r="S22" s="13">
        <f t="shared" si="1"/>
        <v>2093.0769230769229</v>
      </c>
      <c r="U22" s="30" t="s">
        <v>59</v>
      </c>
      <c r="V22" s="30">
        <v>1.3590358486692169</v>
      </c>
      <c r="W22" s="30">
        <v>7.7433888761924599E-2</v>
      </c>
      <c r="X22" s="30">
        <v>17.550918214215727</v>
      </c>
      <c r="Y22" s="30">
        <v>2.0044021568177333E-14</v>
      </c>
      <c r="Z22" s="30">
        <v>1.1984477922227852</v>
      </c>
      <c r="AA22" s="30">
        <v>1.5196239051156486</v>
      </c>
      <c r="AB22" s="30">
        <v>1.1984477922227852</v>
      </c>
      <c r="AC22" s="30">
        <v>1.5196239051156486</v>
      </c>
    </row>
    <row r="23" spans="2:29" ht="15" x14ac:dyDescent="0.25">
      <c r="B23" s="25">
        <v>44043</v>
      </c>
      <c r="C23" s="26">
        <f>SUMIFS(Database!$F:$F,Database!$D:$D,'5. Time series'!$B23,Database!$E:$E,'5. Time series'!C$3)</f>
        <v>2805.4668659894869</v>
      </c>
      <c r="D23" s="13">
        <f t="shared" si="0"/>
        <v>2585.4275982306776</v>
      </c>
      <c r="F23" s="33"/>
      <c r="G23" s="33"/>
      <c r="H23" s="33"/>
      <c r="I23" s="33"/>
      <c r="J23" s="33"/>
      <c r="K23" s="33"/>
      <c r="L23" s="33"/>
      <c r="M23" s="33"/>
      <c r="N23" s="33"/>
      <c r="Q23" s="25">
        <v>44043</v>
      </c>
      <c r="R23" s="26">
        <f>SUMIFS(Database!$F:$F,Database!$D:$D,'5. Time series'!$B23,Database!$E:$E,'5. Time series'!R$3)</f>
        <v>2805.4668659894869</v>
      </c>
      <c r="S23" s="13">
        <f t="shared" si="1"/>
        <v>2299.3846153846152</v>
      </c>
      <c r="U23"/>
      <c r="V23"/>
      <c r="W23"/>
      <c r="X23"/>
      <c r="Y23"/>
      <c r="Z23"/>
      <c r="AA23"/>
      <c r="AB23"/>
      <c r="AC23"/>
    </row>
    <row r="24" spans="2:29" ht="15" x14ac:dyDescent="0.25">
      <c r="B24" s="25">
        <v>44074</v>
      </c>
      <c r="C24" s="26">
        <f>SUMIFS(Database!$F:$F,Database!$D:$D,'5. Time series'!$B24,Database!$E:$E,'5. Time series'!C$3)</f>
        <v>1517.3647168026064</v>
      </c>
      <c r="D24" s="13">
        <f t="shared" si="0"/>
        <v>2805.4668659894869</v>
      </c>
      <c r="F24"/>
      <c r="G24"/>
      <c r="H24"/>
      <c r="I24"/>
      <c r="J24"/>
      <c r="K24"/>
      <c r="L24"/>
      <c r="M24"/>
      <c r="N24"/>
      <c r="Q24" s="25">
        <v>44074</v>
      </c>
      <c r="R24" s="26">
        <f>SUMIFS(Database!$F:$F,Database!$D:$D,'5. Time series'!$B24,Database!$E:$E,'5. Time series'!R$3)</f>
        <v>1517.3647168026064</v>
      </c>
      <c r="S24" s="13">
        <f t="shared" si="1"/>
        <v>1311.8161937190139</v>
      </c>
      <c r="U24"/>
      <c r="V24"/>
      <c r="W24"/>
      <c r="X24"/>
      <c r="Y24"/>
      <c r="Z24"/>
      <c r="AA24"/>
      <c r="AB24"/>
      <c r="AC24"/>
    </row>
    <row r="25" spans="2:29" ht="15" x14ac:dyDescent="0.25">
      <c r="B25" s="25">
        <v>44104</v>
      </c>
      <c r="C25" s="26">
        <f>SUMIFS(Database!$F:$F,Database!$D:$D,'5. Time series'!$B25,Database!$E:$E,'5. Time series'!C$3)</f>
        <v>2387.7385182449816</v>
      </c>
      <c r="D25" s="13">
        <f t="shared" si="0"/>
        <v>1517.3647168026064</v>
      </c>
      <c r="F25"/>
      <c r="G25"/>
      <c r="H25"/>
      <c r="I25"/>
      <c r="J25"/>
      <c r="K25"/>
      <c r="L25"/>
      <c r="M25"/>
      <c r="N25"/>
      <c r="Q25" s="25">
        <v>44104</v>
      </c>
      <c r="R25" s="26">
        <f>SUMIFS(Database!$F:$F,Database!$D:$D,'5. Time series'!$B25,Database!$E:$E,'5. Time series'!R$3)</f>
        <v>2387.7385182449816</v>
      </c>
      <c r="S25" s="13">
        <f t="shared" si="1"/>
        <v>2004.9230769230769</v>
      </c>
      <c r="U25"/>
      <c r="V25"/>
      <c r="W25"/>
      <c r="X25"/>
      <c r="Y25"/>
      <c r="Z25"/>
      <c r="AA25"/>
      <c r="AB25"/>
      <c r="AC25"/>
    </row>
    <row r="26" spans="2:29" x14ac:dyDescent="0.2">
      <c r="B26" s="25">
        <v>44135</v>
      </c>
      <c r="C26" s="26">
        <f>SUMIFS(Database!$F:$F,Database!$D:$D,'5. Time series'!$B26,Database!$E:$E,'5. Time series'!C$3)</f>
        <v>2811.3204398297107</v>
      </c>
      <c r="D26" s="13">
        <f t="shared" si="0"/>
        <v>2387.7385182449816</v>
      </c>
      <c r="Q26" s="25">
        <v>44135</v>
      </c>
      <c r="R26" s="26">
        <f>SUMIFS(Database!$F:$F,Database!$D:$D,'5. Time series'!$B26,Database!$E:$E,'5. Time series'!R$3)</f>
        <v>2811.3204398297107</v>
      </c>
      <c r="S26" s="13">
        <f t="shared" si="1"/>
        <v>2302.1538461538457</v>
      </c>
    </row>
    <row r="27" spans="2:29" x14ac:dyDescent="0.2">
      <c r="B27" s="25">
        <v>44165</v>
      </c>
      <c r="C27" s="26">
        <f>SUMIFS(Database!$F:$F,Database!$D:$D,'5. Time series'!$B27,Database!$E:$E,'5. Time series'!C$3)</f>
        <v>2631.3002650596682</v>
      </c>
      <c r="D27" s="13">
        <f t="shared" si="0"/>
        <v>2811.3204398297107</v>
      </c>
      <c r="Q27" s="25">
        <v>44165</v>
      </c>
      <c r="R27" s="26">
        <f>SUMIFS(Database!$F:$F,Database!$D:$D,'5. Time series'!$B27,Database!$E:$E,'5. Time series'!R$3)</f>
        <v>2631.3002650596682</v>
      </c>
      <c r="S27" s="13">
        <f t="shared" si="1"/>
        <v>1940.0013450684376</v>
      </c>
    </row>
    <row r="28" spans="2:29" x14ac:dyDescent="0.2">
      <c r="B28" s="25">
        <v>44196</v>
      </c>
      <c r="C28" s="26">
        <f>SUMIFS(Database!$F:$F,Database!$D:$D,'5. Time series'!$B28,Database!$E:$E,'5. Time series'!C$3)</f>
        <v>2381.5635479239754</v>
      </c>
      <c r="D28" s="13">
        <f t="shared" si="0"/>
        <v>2631.3002650596682</v>
      </c>
      <c r="Q28" s="25">
        <v>44196</v>
      </c>
      <c r="R28" s="26">
        <f>SUMIFS(Database!$F:$F,Database!$D:$D,'5. Time series'!$B28,Database!$E:$E,'5. Time series'!R$3)</f>
        <v>2381.5635479239754</v>
      </c>
      <c r="S28" s="13">
        <f t="shared" si="1"/>
        <v>2205.0830535688219</v>
      </c>
    </row>
    <row r="29" spans="2:29" x14ac:dyDescent="0.2">
      <c r="B29" s="25">
        <v>44227</v>
      </c>
      <c r="C29" s="26">
        <f>SUMIFS(Database!$F:$F,Database!$D:$D,'5. Time series'!$B29,Database!$E:$E,'5. Time series'!C$3)</f>
        <v>2874.629079449584</v>
      </c>
      <c r="D29" s="13">
        <f t="shared" si="0"/>
        <v>2381.5635479239754</v>
      </c>
      <c r="Q29" s="25">
        <v>44227</v>
      </c>
      <c r="R29" s="26">
        <f>SUMIFS(Database!$F:$F,Database!$D:$D,'5. Time series'!$B29,Database!$E:$E,'5. Time series'!R$3)</f>
        <v>2874.629079449584</v>
      </c>
      <c r="S29" s="13">
        <f t="shared" si="1"/>
        <v>2297.3547793846155</v>
      </c>
    </row>
    <row r="30" spans="2:29" x14ac:dyDescent="0.2">
      <c r="B30" s="25">
        <v>44255</v>
      </c>
      <c r="C30" s="26">
        <f>SUMIFS(Database!$F:$F,Database!$D:$D,'5. Time series'!$B30,Database!$E:$E,'5. Time series'!C$3)</f>
        <v>2371.1521492234538</v>
      </c>
      <c r="D30" s="13">
        <f t="shared" si="0"/>
        <v>2874.629079449584</v>
      </c>
      <c r="Q30" s="25">
        <v>44255</v>
      </c>
      <c r="R30" s="26">
        <f>SUMIFS(Database!$F:$F,Database!$D:$D,'5. Time series'!$B30,Database!$E:$E,'5. Time series'!R$3)</f>
        <v>2371.1521492234538</v>
      </c>
      <c r="S30" s="13">
        <f t="shared" si="1"/>
        <v>1898.7291700615385</v>
      </c>
    </row>
    <row r="31" spans="2:29" x14ac:dyDescent="0.2">
      <c r="B31" s="25">
        <v>44286</v>
      </c>
      <c r="C31" s="26">
        <f>SUMIFS(Database!$F:$F,Database!$D:$D,'5. Time series'!$B31,Database!$E:$E,'5. Time series'!C$3)</f>
        <v>2653.0003239858484</v>
      </c>
      <c r="D31" s="13">
        <f t="shared" si="0"/>
        <v>2371.1521492234538</v>
      </c>
      <c r="Q31" s="25">
        <v>44286</v>
      </c>
      <c r="R31" s="26">
        <f>SUMIFS(Database!$F:$F,Database!$D:$D,'5. Time series'!$B31,Database!$E:$E,'5. Time series'!R$3)</f>
        <v>2653.0003239858484</v>
      </c>
      <c r="S31" s="13">
        <f t="shared" si="1"/>
        <v>2131.5160541538462</v>
      </c>
    </row>
    <row r="32" spans="2:29" x14ac:dyDescent="0.2">
      <c r="B32" s="25">
        <v>44316</v>
      </c>
      <c r="C32" s="26">
        <f>SUMIFS(Database!$F:$F,Database!$D:$D,'5. Time series'!$B32,Database!$E:$E,'5. Time series'!C$3)</f>
        <v>3059.2684000019522</v>
      </c>
      <c r="D32" s="13">
        <f t="shared" si="0"/>
        <v>2653.0003239858484</v>
      </c>
      <c r="Q32" s="25">
        <v>44316</v>
      </c>
      <c r="R32" s="26">
        <f>SUMIFS(Database!$F:$F,Database!$D:$D,'5. Time series'!$B32,Database!$E:$E,'5. Time series'!R$3)</f>
        <v>3059.2684000019522</v>
      </c>
      <c r="S32" s="13">
        <f t="shared" si="1"/>
        <v>2381.6399300526346</v>
      </c>
    </row>
    <row r="33" spans="2:19" x14ac:dyDescent="0.2">
      <c r="B33" s="25">
        <v>44347</v>
      </c>
      <c r="C33" s="26">
        <f>SUMIFS(Database!$F:$F,Database!$D:$D,'5. Time series'!$B33,Database!$E:$E,'5. Time series'!C$3)</f>
        <v>3358.7830600735756</v>
      </c>
      <c r="D33" s="13">
        <f t="shared" si="0"/>
        <v>3059.2684000019522</v>
      </c>
      <c r="Q33" s="25">
        <v>44347</v>
      </c>
      <c r="R33" s="26">
        <f>SUMIFS(Database!$F:$F,Database!$D:$D,'5. Time series'!$B33,Database!$E:$E,'5. Time series'!R$3)</f>
        <v>3358.7830600735756</v>
      </c>
      <c r="S33" s="13">
        <f t="shared" si="1"/>
        <v>2596.4210828211262</v>
      </c>
    </row>
    <row r="34" spans="2:19" x14ac:dyDescent="0.2">
      <c r="B34" s="25">
        <v>44377</v>
      </c>
      <c r="C34" s="26">
        <f>SUMIFS(Database!$F:$F,Database!$D:$D,'5. Time series'!$B34,Database!$E:$E,'5. Time series'!C$3)</f>
        <v>3293.0867506235236</v>
      </c>
      <c r="D34" s="13">
        <f t="shared" si="0"/>
        <v>3358.7830600735756</v>
      </c>
      <c r="Q34" s="25">
        <v>44377</v>
      </c>
      <c r="R34" s="26">
        <f>SUMIFS(Database!$F:$F,Database!$D:$D,'5. Time series'!$B34,Database!$E:$E,'5. Time series'!R$3)</f>
        <v>3293.0867506235236</v>
      </c>
      <c r="S34" s="13">
        <f t="shared" si="1"/>
        <v>2585.4275982306776</v>
      </c>
    </row>
    <row r="35" spans="2:19" x14ac:dyDescent="0.2">
      <c r="B35" s="25">
        <v>44408</v>
      </c>
      <c r="C35" s="26">
        <f>SUMIFS(Database!$F:$F,Database!$D:$D,'5. Time series'!$B35,Database!$E:$E,'5. Time series'!C$3)</f>
        <v>3557.447872674275</v>
      </c>
      <c r="D35" s="13">
        <f t="shared" si="0"/>
        <v>3293.0867506235236</v>
      </c>
      <c r="Q35" s="25">
        <v>44408</v>
      </c>
      <c r="R35" s="26">
        <f>SUMIFS(Database!$F:$F,Database!$D:$D,'5. Time series'!$B35,Database!$E:$E,'5. Time series'!R$3)</f>
        <v>3557.447872674275</v>
      </c>
      <c r="S35" s="13">
        <f t="shared" si="1"/>
        <v>2805.4668659894869</v>
      </c>
    </row>
    <row r="36" spans="2:19" x14ac:dyDescent="0.2">
      <c r="B36" s="25">
        <v>44439</v>
      </c>
      <c r="C36" s="26">
        <f>SUMIFS(Database!$F:$F,Database!$D:$D,'5. Time series'!$B36,Database!$E:$E,'5. Time series'!C$3)</f>
        <v>2003.0740472156231</v>
      </c>
      <c r="D36" s="13">
        <f t="shared" si="0"/>
        <v>3557.447872674275</v>
      </c>
      <c r="Q36" s="25">
        <v>44439</v>
      </c>
      <c r="R36" s="26">
        <f>SUMIFS(Database!$F:$F,Database!$D:$D,'5. Time series'!$B36,Database!$E:$E,'5. Time series'!R$3)</f>
        <v>2003.0740472156231</v>
      </c>
      <c r="S36" s="13">
        <f t="shared" si="1"/>
        <v>1517.3647168026064</v>
      </c>
    </row>
    <row r="37" spans="2:19" x14ac:dyDescent="0.2">
      <c r="B37" s="25">
        <v>44469</v>
      </c>
      <c r="C37" s="26">
        <f>SUMIFS(Database!$F:$F,Database!$D:$D,'5. Time series'!$B37,Database!$E:$E,'5. Time series'!C$3)</f>
        <v>3101.115697960674</v>
      </c>
      <c r="D37" s="13">
        <f t="shared" si="0"/>
        <v>2003.0740472156231</v>
      </c>
      <c r="Q37" s="25">
        <v>44469</v>
      </c>
      <c r="R37" s="26">
        <f>SUMIFS(Database!$F:$F,Database!$D:$D,'5. Time series'!$B37,Database!$E:$E,'5. Time series'!R$3)</f>
        <v>3101.115697960674</v>
      </c>
      <c r="S37" s="13">
        <f t="shared" si="1"/>
        <v>2387.7385182449816</v>
      </c>
    </row>
    <row r="38" spans="2:19" x14ac:dyDescent="0.2">
      <c r="B38" s="25">
        <v>44500</v>
      </c>
      <c r="C38" s="26">
        <f>SUMIFS(Database!$F:$F,Database!$D:$D,'5. Time series'!$B38,Database!$E:$E,'5. Time series'!C$3)</f>
        <v>3585.5364248185365</v>
      </c>
      <c r="D38" s="13">
        <f t="shared" si="0"/>
        <v>3101.115697960674</v>
      </c>
      <c r="Q38" s="25">
        <v>44500</v>
      </c>
      <c r="R38" s="26">
        <f>SUMIFS(Database!$F:$F,Database!$D:$D,'5. Time series'!$B38,Database!$E:$E,'5. Time series'!R$3)</f>
        <v>3585.5364248185365</v>
      </c>
      <c r="S38" s="13">
        <f t="shared" si="1"/>
        <v>2811.3204398297107</v>
      </c>
    </row>
    <row r="39" spans="2:19" x14ac:dyDescent="0.2">
      <c r="B39" s="25">
        <v>44530</v>
      </c>
      <c r="C39" s="26">
        <f>SUMIFS(Database!$F:$F,Database!$D:$D,'5. Time series'!$B39,Database!$E:$E,'5. Time series'!C$3)</f>
        <v>3342.6306670456706</v>
      </c>
      <c r="D39" s="13">
        <f t="shared" si="0"/>
        <v>3585.5364248185365</v>
      </c>
      <c r="Q39" s="25">
        <v>44530</v>
      </c>
      <c r="R39" s="26">
        <f>SUMIFS(Database!$F:$F,Database!$D:$D,'5. Time series'!$B39,Database!$E:$E,'5. Time series'!R$3)</f>
        <v>3342.6306670456706</v>
      </c>
      <c r="S39" s="13">
        <f t="shared" si="1"/>
        <v>2631.3002650596682</v>
      </c>
    </row>
    <row r="40" spans="2:19" x14ac:dyDescent="0.2">
      <c r="B40" s="25">
        <v>44561</v>
      </c>
      <c r="C40" s="26">
        <f>SUMIFS(Database!$F:$F,Database!$D:$D,'5. Time series'!$B40,Database!$E:$E,'5. Time series'!C$3)</f>
        <v>3039.6080358355593</v>
      </c>
      <c r="D40" s="13">
        <f t="shared" si="0"/>
        <v>3342.6306670456706</v>
      </c>
      <c r="Q40" s="25">
        <v>44561</v>
      </c>
      <c r="R40" s="26">
        <f>SUMIFS(Database!$F:$F,Database!$D:$D,'5. Time series'!$B40,Database!$E:$E,'5. Time series'!R$3)</f>
        <v>3039.6080358355593</v>
      </c>
      <c r="S40" s="13">
        <f t="shared" si="1"/>
        <v>2381.5635479239754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A06B-9194-44FA-BAC3-7F9993C80CA2}">
  <dimension ref="B1:O40"/>
  <sheetViews>
    <sheetView tabSelected="1" zoomScale="120" zoomScaleNormal="120" workbookViewId="0"/>
  </sheetViews>
  <sheetFormatPr defaultRowHeight="12" x14ac:dyDescent="0.2"/>
  <cols>
    <col min="1" max="1" width="2" style="1" customWidth="1"/>
    <col min="2" max="2" width="9.5703125" style="1" customWidth="1"/>
    <col min="3" max="3" width="9.7109375" style="1" bestFit="1" customWidth="1"/>
    <col min="4" max="4" width="20.140625" style="1" bestFit="1" customWidth="1"/>
    <col min="5" max="5" width="13.140625" style="1" bestFit="1" customWidth="1"/>
    <col min="6" max="16384" width="9.140625" style="1"/>
  </cols>
  <sheetData>
    <row r="1" spans="2:15" ht="15.75" x14ac:dyDescent="0.25">
      <c r="B1" s="2" t="s">
        <v>62</v>
      </c>
      <c r="C1" s="2"/>
    </row>
    <row r="3" spans="2:15" x14ac:dyDescent="0.2">
      <c r="C3" s="1" t="s">
        <v>13</v>
      </c>
      <c r="D3" s="1" t="s">
        <v>13</v>
      </c>
      <c r="E3" s="1" t="s">
        <v>13</v>
      </c>
    </row>
    <row r="4" spans="2:15" ht="12.75" thickBot="1" x14ac:dyDescent="0.25">
      <c r="B4" s="9" t="s">
        <v>17</v>
      </c>
      <c r="C4" s="9" t="s">
        <v>1</v>
      </c>
      <c r="D4" s="9" t="s">
        <v>8</v>
      </c>
      <c r="E4" s="9" t="s">
        <v>9</v>
      </c>
    </row>
    <row r="5" spans="2:15" ht="15" x14ac:dyDescent="0.25">
      <c r="B5" s="25">
        <v>43496</v>
      </c>
      <c r="C5" s="26">
        <f>SUMIFS(Database!$F:$F,Database!$D:$D,'6.1 Regression'!$B5,Database!$E:$E,'6.1 Regression'!C$3)</f>
        <v>1801.8461538461538</v>
      </c>
      <c r="D5" s="27">
        <f>SUMIFS(Database!$K:$K,Database!$D:$D,'6.1 Regression'!$B5,Database!$E:$E,'6.1 Regression'!D$3)</f>
        <v>3.8083589743589745</v>
      </c>
      <c r="E5" s="26">
        <f>SUMIFS(Database!$L:$L,Database!$D:$D,'6.1 Regression'!$B5,Database!$E:$E,'6.1 Regression'!E$3)</f>
        <v>69.025004250191103</v>
      </c>
      <c r="G5" t="s">
        <v>35</v>
      </c>
      <c r="H5"/>
      <c r="I5"/>
      <c r="J5"/>
      <c r="K5"/>
      <c r="L5"/>
      <c r="M5"/>
      <c r="N5"/>
      <c r="O5"/>
    </row>
    <row r="6" spans="2:15" ht="15.75" thickBot="1" x14ac:dyDescent="0.3">
      <c r="B6" s="25">
        <v>43524</v>
      </c>
      <c r="C6" s="26">
        <f>SUMIFS(Database!$F:$F,Database!$D:$D,'6.1 Regression'!$B6,Database!$E:$E,'6.1 Regression'!C$3)</f>
        <v>1705.1921549459278</v>
      </c>
      <c r="D6" s="27">
        <f>SUMIFS(Database!$K:$K,Database!$D:$D,'6.1 Regression'!$B6,Database!$E:$E,'6.1 Regression'!D$3)</f>
        <v>3.6003393665158376</v>
      </c>
      <c r="E6" s="26">
        <f>SUMIFS(Database!$L:$L,Database!$D:$D,'6.1 Regression'!$B6,Database!$E:$E,'6.1 Regression'!E$3)</f>
        <v>57.520836875159247</v>
      </c>
      <c r="G6"/>
      <c r="H6"/>
      <c r="I6"/>
      <c r="J6"/>
      <c r="K6"/>
      <c r="L6"/>
      <c r="M6"/>
      <c r="N6"/>
      <c r="O6"/>
    </row>
    <row r="7" spans="2:15" ht="15" x14ac:dyDescent="0.25">
      <c r="B7" s="25">
        <v>43555</v>
      </c>
      <c r="C7" s="26">
        <f>SUMIFS(Database!$F:$F,Database!$D:$D,'6.1 Regression'!$B7,Database!$E:$E,'6.1 Regression'!C$3)</f>
        <v>2013.2307692307691</v>
      </c>
      <c r="D7" s="27">
        <f>SUMIFS(Database!$K:$K,Database!$D:$D,'6.1 Regression'!$B7,Database!$E:$E,'6.1 Regression'!D$3)</f>
        <v>3.1106932126696831</v>
      </c>
      <c r="E7" s="26">
        <f>SUMIFS(Database!$L:$L,Database!$D:$D,'6.1 Regression'!$B7,Database!$E:$E,'6.1 Regression'!E$3)</f>
        <v>60.851039057917099</v>
      </c>
      <c r="G7" s="32" t="s">
        <v>36</v>
      </c>
      <c r="H7" s="32"/>
      <c r="I7"/>
      <c r="J7"/>
      <c r="K7"/>
      <c r="L7"/>
      <c r="M7"/>
      <c r="N7"/>
      <c r="O7"/>
    </row>
    <row r="8" spans="2:15" ht="15" x14ac:dyDescent="0.25">
      <c r="B8" s="25">
        <v>43585</v>
      </c>
      <c r="C8" s="26">
        <f>SUMIFS(Database!$F:$F,Database!$D:$D,'6.1 Regression'!$B8,Database!$E:$E,'6.1 Regression'!C$3)</f>
        <v>1908.7038012571081</v>
      </c>
      <c r="D8" s="27">
        <f>SUMIFS(Database!$K:$K,Database!$D:$D,'6.1 Regression'!$B8,Database!$E:$E,'6.1 Regression'!D$3)</f>
        <v>3.9171692307692294</v>
      </c>
      <c r="E8" s="26">
        <f>SUMIFS(Database!$L:$L,Database!$D:$D,'6.1 Regression'!$B8,Database!$E:$E,'6.1 Regression'!E$3)</f>
        <v>64.960981617215637</v>
      </c>
      <c r="G8" s="29" t="s">
        <v>37</v>
      </c>
      <c r="H8" s="29">
        <v>0.46619427565139515</v>
      </c>
      <c r="I8"/>
      <c r="J8"/>
      <c r="K8"/>
      <c r="L8"/>
      <c r="M8"/>
      <c r="N8"/>
      <c r="O8"/>
    </row>
    <row r="9" spans="2:15" s="5" customFormat="1" ht="15" x14ac:dyDescent="0.25">
      <c r="B9" s="25">
        <v>43616</v>
      </c>
      <c r="C9" s="26">
        <f>SUMIFS(Database!$F:$F,Database!$D:$D,'6.1 Regression'!$B9,Database!$E:$E,'6.1 Regression'!C$3)</f>
        <v>2069.0769230769229</v>
      </c>
      <c r="D9" s="27">
        <f>SUMIFS(Database!$K:$K,Database!$D:$D,'6.1 Regression'!$B9,Database!$E:$E,'6.1 Regression'!D$3)</f>
        <v>3.9171692307692307</v>
      </c>
      <c r="E9" s="26">
        <f>SUMIFS(Database!$L:$L,Database!$D:$D,'6.1 Regression'!$B9,Database!$E:$E,'6.1 Regression'!E$3)</f>
        <v>64.960981617215637</v>
      </c>
      <c r="G9" s="29" t="s">
        <v>38</v>
      </c>
      <c r="H9" s="29">
        <v>0.21733710265012901</v>
      </c>
      <c r="I9"/>
      <c r="J9"/>
      <c r="K9"/>
      <c r="L9"/>
      <c r="M9"/>
      <c r="N9"/>
      <c r="O9"/>
    </row>
    <row r="10" spans="2:15" ht="15" x14ac:dyDescent="0.25">
      <c r="B10" s="25">
        <v>43646</v>
      </c>
      <c r="C10" s="26">
        <f>SUMIFS(Database!$F:$F,Database!$D:$D,'6.1 Regression'!$B10,Database!$E:$E,'6.1 Regression'!C$3)</f>
        <v>2093.0769230769229</v>
      </c>
      <c r="D10" s="27">
        <f>SUMIFS(Database!$K:$K,Database!$D:$D,'6.1 Regression'!$B10,Database!$E:$E,'6.1 Regression'!D$3)</f>
        <v>3.9171692307692294</v>
      </c>
      <c r="E10" s="26">
        <f>SUMIFS(Database!$L:$L,Database!$D:$D,'6.1 Regression'!$B10,Database!$E:$E,'6.1 Regression'!E$3)</f>
        <v>71.706858378858712</v>
      </c>
      <c r="G10" s="29" t="s">
        <v>39</v>
      </c>
      <c r="H10" s="29">
        <v>0.19431760566925044</v>
      </c>
      <c r="I10"/>
      <c r="J10"/>
      <c r="K10"/>
      <c r="L10"/>
      <c r="M10"/>
      <c r="N10"/>
      <c r="O10"/>
    </row>
    <row r="11" spans="2:15" ht="15" x14ac:dyDescent="0.25">
      <c r="B11" s="25">
        <v>43677</v>
      </c>
      <c r="C11" s="26">
        <f>SUMIFS(Database!$F:$F,Database!$D:$D,'6.1 Regression'!$B11,Database!$E:$E,'6.1 Regression'!C$3)</f>
        <v>2299.3846153846152</v>
      </c>
      <c r="D11" s="27">
        <f>SUMIFS(Database!$K:$K,Database!$D:$D,'6.1 Regression'!$B11,Database!$E:$E,'6.1 Regression'!D$3)</f>
        <v>3.9171692307692294</v>
      </c>
      <c r="E11" s="26">
        <f>SUMIFS(Database!$L:$L,Database!$D:$D,'6.1 Regression'!$B11,Database!$E:$E,'6.1 Regression'!E$3)</f>
        <v>71.706858378858712</v>
      </c>
      <c r="G11" s="29" t="s">
        <v>40</v>
      </c>
      <c r="H11" s="29">
        <v>517.85279640005592</v>
      </c>
      <c r="I11"/>
      <c r="J11"/>
      <c r="K11"/>
      <c r="L11"/>
      <c r="M11"/>
      <c r="N11"/>
      <c r="O11"/>
    </row>
    <row r="12" spans="2:15" ht="15.75" thickBot="1" x14ac:dyDescent="0.3">
      <c r="B12" s="25">
        <v>43708</v>
      </c>
      <c r="C12" s="26">
        <f>SUMIFS(Database!$F:$F,Database!$D:$D,'6.1 Regression'!$B12,Database!$E:$E,'6.1 Regression'!C$3)</f>
        <v>1311.8161937190139</v>
      </c>
      <c r="D12" s="27">
        <f>SUMIFS(Database!$K:$K,Database!$D:$D,'6.1 Regression'!$B12,Database!$E:$E,'6.1 Regression'!D$3)</f>
        <v>3.9171692307692307</v>
      </c>
      <c r="E12" s="26">
        <f>SUMIFS(Database!$L:$L,Database!$D:$D,'6.1 Regression'!$B12,Database!$E:$E,'6.1 Regression'!E$3)</f>
        <v>71.706858378858712</v>
      </c>
      <c r="G12" s="30" t="s">
        <v>41</v>
      </c>
      <c r="H12" s="30">
        <v>36</v>
      </c>
      <c r="I12"/>
      <c r="J12"/>
      <c r="K12"/>
      <c r="L12"/>
      <c r="M12"/>
      <c r="N12"/>
      <c r="O12"/>
    </row>
    <row r="13" spans="2:15" ht="15" x14ac:dyDescent="0.25">
      <c r="B13" s="25">
        <v>43738</v>
      </c>
      <c r="C13" s="26">
        <f>SUMIFS(Database!$F:$F,Database!$D:$D,'6.1 Regression'!$B13,Database!$E:$E,'6.1 Regression'!C$3)</f>
        <v>2004.9230769230769</v>
      </c>
      <c r="D13" s="27">
        <f>SUMIFS(Database!$K:$K,Database!$D:$D,'6.1 Regression'!$B13,Database!$E:$E,'6.1 Regression'!D$3)</f>
        <v>3.9171692307692307</v>
      </c>
      <c r="E13" s="26">
        <f>SUMIFS(Database!$L:$L,Database!$D:$D,'6.1 Regression'!$B13,Database!$E:$E,'6.1 Regression'!E$3)</f>
        <v>71.706858378858712</v>
      </c>
      <c r="G13"/>
      <c r="H13"/>
      <c r="I13"/>
      <c r="J13"/>
      <c r="K13"/>
      <c r="L13"/>
      <c r="M13"/>
      <c r="N13"/>
      <c r="O13"/>
    </row>
    <row r="14" spans="2:15" ht="15.75" thickBot="1" x14ac:dyDescent="0.3">
      <c r="B14" s="25">
        <v>43769</v>
      </c>
      <c r="C14" s="26">
        <f>SUMIFS(Database!$F:$F,Database!$D:$D,'6.1 Regression'!$B14,Database!$E:$E,'6.1 Regression'!C$3)</f>
        <v>2302.1538461538457</v>
      </c>
      <c r="D14" s="27">
        <f>SUMIFS(Database!$K:$K,Database!$D:$D,'6.1 Regression'!$B14,Database!$E:$E,'6.1 Regression'!D$3)</f>
        <v>3.9171692307692307</v>
      </c>
      <c r="E14" s="26">
        <f>SUMIFS(Database!$L:$L,Database!$D:$D,'6.1 Regression'!$B14,Database!$E:$E,'6.1 Regression'!E$3)</f>
        <v>68.706787320924349</v>
      </c>
      <c r="G14" t="s">
        <v>42</v>
      </c>
      <c r="H14"/>
      <c r="I14"/>
      <c r="J14"/>
      <c r="K14"/>
      <c r="L14"/>
      <c r="M14"/>
      <c r="N14"/>
      <c r="O14"/>
    </row>
    <row r="15" spans="2:15" ht="15" x14ac:dyDescent="0.25">
      <c r="B15" s="25">
        <v>43799</v>
      </c>
      <c r="C15" s="26">
        <f>SUMIFS(Database!$F:$F,Database!$D:$D,'6.1 Regression'!$B15,Database!$E:$E,'6.1 Regression'!C$3)</f>
        <v>1940.0013450684376</v>
      </c>
      <c r="D15" s="27">
        <f>SUMIFS(Database!$K:$K,Database!$D:$D,'6.1 Regression'!$B15,Database!$E:$E,'6.1 Regression'!D$3)</f>
        <v>3.9171692307692307</v>
      </c>
      <c r="E15" s="26">
        <f>SUMIFS(Database!$L:$L,Database!$D:$D,'6.1 Regression'!$B15,Database!$E:$E,'6.1 Regression'!E$3)</f>
        <v>68.706787320924349</v>
      </c>
      <c r="G15" s="31"/>
      <c r="H15" s="31" t="s">
        <v>47</v>
      </c>
      <c r="I15" s="31" t="s">
        <v>48</v>
      </c>
      <c r="J15" s="31" t="s">
        <v>49</v>
      </c>
      <c r="K15" s="31" t="s">
        <v>50</v>
      </c>
      <c r="L15" s="31" t="s">
        <v>51</v>
      </c>
      <c r="M15"/>
      <c r="N15"/>
      <c r="O15"/>
    </row>
    <row r="16" spans="2:15" ht="15" x14ac:dyDescent="0.25">
      <c r="B16" s="25">
        <v>43830</v>
      </c>
      <c r="C16" s="26">
        <f>SUMIFS(Database!$F:$F,Database!$D:$D,'6.1 Regression'!$B16,Database!$E:$E,'6.1 Regression'!C$3)</f>
        <v>2205.0830535688219</v>
      </c>
      <c r="D16" s="27">
        <f>SUMIFS(Database!$K:$K,Database!$D:$D,'6.1 Regression'!$B16,Database!$E:$E,'6.1 Regression'!D$3)</f>
        <v>3.9171692307692307</v>
      </c>
      <c r="E16" s="26">
        <f>SUMIFS(Database!$L:$L,Database!$D:$D,'6.1 Regression'!$B16,Database!$E:$E,'6.1 Regression'!E$3)</f>
        <v>68.706787320924349</v>
      </c>
      <c r="G16" s="29" t="s">
        <v>43</v>
      </c>
      <c r="H16" s="29">
        <v>1</v>
      </c>
      <c r="I16" s="29">
        <v>2531924.1747337412</v>
      </c>
      <c r="J16" s="29">
        <v>2531924.1747337412</v>
      </c>
      <c r="K16" s="29">
        <v>9.4414357894380956</v>
      </c>
      <c r="L16" s="29">
        <v>4.1598321132618465E-3</v>
      </c>
      <c r="M16"/>
      <c r="N16"/>
      <c r="O16"/>
    </row>
    <row r="17" spans="2:15" ht="15" x14ac:dyDescent="0.25">
      <c r="B17" s="25">
        <v>43861</v>
      </c>
      <c r="C17" s="26">
        <f>SUMIFS(Database!$F:$F,Database!$D:$D,'6.1 Regression'!$B17,Database!$E:$E,'6.1 Regression'!C$3)</f>
        <v>2297.3547793846155</v>
      </c>
      <c r="D17" s="27">
        <f>SUMIFS(Database!$K:$K,Database!$D:$D,'6.1 Regression'!$B17,Database!$E:$E,'6.1 Regression'!D$3)</f>
        <v>3.9226097435897436</v>
      </c>
      <c r="E17" s="26">
        <f>SUMIFS(Database!$L:$L,Database!$D:$D,'6.1 Regression'!$B17,Database!$E:$E,'6.1 Regression'!E$3)</f>
        <v>78.155624371879711</v>
      </c>
      <c r="G17" s="29" t="s">
        <v>44</v>
      </c>
      <c r="H17" s="29">
        <v>34</v>
      </c>
      <c r="I17" s="29">
        <v>9117831.6371381637</v>
      </c>
      <c r="J17" s="29">
        <v>268171.51873935777</v>
      </c>
      <c r="K17" s="29"/>
      <c r="L17" s="29"/>
      <c r="M17"/>
      <c r="N17"/>
      <c r="O17"/>
    </row>
    <row r="18" spans="2:15" ht="15.75" thickBot="1" x14ac:dyDescent="0.3">
      <c r="B18" s="25">
        <v>43890</v>
      </c>
      <c r="C18" s="26">
        <f>SUMIFS(Database!$F:$F,Database!$D:$D,'6.1 Regression'!$B18,Database!$E:$E,'6.1 Regression'!C$3)</f>
        <v>1898.7291700615385</v>
      </c>
      <c r="D18" s="27">
        <f>SUMIFS(Database!$K:$K,Database!$D:$D,'6.1 Regression'!$B18,Database!$E:$E,'6.1 Regression'!D$3)</f>
        <v>3.7083495475113124</v>
      </c>
      <c r="E18" s="26">
        <f>SUMIFS(Database!$L:$L,Database!$D:$D,'6.1 Regression'!$B18,Database!$E:$E,'6.1 Regression'!E$3)</f>
        <v>65.129686976566433</v>
      </c>
      <c r="G18" s="30" t="s">
        <v>45</v>
      </c>
      <c r="H18" s="30">
        <v>35</v>
      </c>
      <c r="I18" s="30">
        <v>11649755.811871905</v>
      </c>
      <c r="J18" s="30"/>
      <c r="K18" s="30"/>
      <c r="L18" s="30"/>
      <c r="M18"/>
      <c r="N18"/>
      <c r="O18"/>
    </row>
    <row r="19" spans="2:15" ht="15.75" thickBot="1" x14ac:dyDescent="0.3">
      <c r="B19" s="25">
        <v>43921</v>
      </c>
      <c r="C19" s="26">
        <f>SUMIFS(Database!$F:$F,Database!$D:$D,'6.1 Regression'!$B19,Database!$E:$E,'6.1 Regression'!C$3)</f>
        <v>2131.5160541538462</v>
      </c>
      <c r="D19" s="27">
        <f>SUMIFS(Database!$K:$K,Database!$D:$D,'6.1 Regression'!$B19,Database!$E:$E,'6.1 Regression'!D$3)</f>
        <v>3.2040140090497733</v>
      </c>
      <c r="E19" s="26">
        <f>SUMIFS(Database!$L:$L,Database!$D:$D,'6.1 Regression'!$B19,Database!$E:$E,'6.1 Regression'!E$3)</f>
        <v>75.274039028579637</v>
      </c>
      <c r="G19"/>
      <c r="H19"/>
      <c r="I19"/>
      <c r="J19"/>
      <c r="K19"/>
      <c r="L19"/>
      <c r="M19"/>
      <c r="N19"/>
      <c r="O19"/>
    </row>
    <row r="20" spans="2:15" ht="15" x14ac:dyDescent="0.25">
      <c r="B20" s="25">
        <v>43951</v>
      </c>
      <c r="C20" s="26">
        <f>SUMIFS(Database!$F:$F,Database!$D:$D,'6.1 Regression'!$B20,Database!$E:$E,'6.1 Regression'!C$3)</f>
        <v>2381.6399300526346</v>
      </c>
      <c r="D20" s="27">
        <f>SUMIFS(Database!$K:$K,Database!$D:$D,'6.1 Regression'!$B20,Database!$E:$E,'6.1 Regression'!D$3)</f>
        <v>4.0346843076923076</v>
      </c>
      <c r="E20" s="26">
        <f>SUMIFS(Database!$L:$L,Database!$D:$D,'6.1 Regression'!$B20,Database!$E:$E,'6.1 Regression'!E$3)</f>
        <v>75.274039028579637</v>
      </c>
      <c r="G20" s="31"/>
      <c r="H20" s="31" t="s">
        <v>52</v>
      </c>
      <c r="I20" s="31" t="s">
        <v>40</v>
      </c>
      <c r="J20" s="31" t="s">
        <v>53</v>
      </c>
      <c r="K20" s="31" t="s">
        <v>54</v>
      </c>
      <c r="L20" s="31" t="s">
        <v>55</v>
      </c>
      <c r="M20" s="31" t="s">
        <v>56</v>
      </c>
      <c r="N20" s="31" t="s">
        <v>57</v>
      </c>
      <c r="O20" s="31" t="s">
        <v>58</v>
      </c>
    </row>
    <row r="21" spans="2:15" ht="15" x14ac:dyDescent="0.25">
      <c r="B21" s="25">
        <v>43982</v>
      </c>
      <c r="C21" s="26">
        <f>SUMIFS(Database!$F:$F,Database!$D:$D,'6.1 Regression'!$B21,Database!$E:$E,'6.1 Regression'!C$3)</f>
        <v>2596.4210828211262</v>
      </c>
      <c r="D21" s="27">
        <f>SUMIFS(Database!$K:$K,Database!$D:$D,'6.1 Regression'!$B21,Database!$E:$E,'6.1 Regression'!D$3)</f>
        <v>4.0346843076923076</v>
      </c>
      <c r="E21" s="26">
        <f>SUMIFS(Database!$L:$L,Database!$D:$D,'6.1 Regression'!$B21,Database!$E:$E,'6.1 Regression'!E$3)</f>
        <v>75.274039028579637</v>
      </c>
      <c r="G21" s="29" t="s">
        <v>46</v>
      </c>
      <c r="H21" s="29">
        <v>-1625.3982728990431</v>
      </c>
      <c r="I21" s="29">
        <v>1330.2130460685862</v>
      </c>
      <c r="J21" s="29">
        <v>-1.2219082331983362</v>
      </c>
      <c r="K21" s="29">
        <v>0.23014661442694018</v>
      </c>
      <c r="L21" s="29">
        <v>-4328.716431994726</v>
      </c>
      <c r="M21" s="29">
        <v>1077.9198861966393</v>
      </c>
      <c r="N21" s="29">
        <v>-4328.716431994726</v>
      </c>
      <c r="O21" s="29">
        <v>1077.9198861966393</v>
      </c>
    </row>
    <row r="22" spans="2:15" ht="15.75" thickBot="1" x14ac:dyDescent="0.3">
      <c r="B22" s="25">
        <v>44012</v>
      </c>
      <c r="C22" s="26">
        <f>SUMIFS(Database!$F:$F,Database!$D:$D,'6.1 Regression'!$B22,Database!$E:$E,'6.1 Regression'!C$3)</f>
        <v>2585.4275982306776</v>
      </c>
      <c r="D22" s="27">
        <f>SUMIFS(Database!$K:$K,Database!$D:$D,'6.1 Regression'!$B22,Database!$E:$E,'6.1 Regression'!D$3)</f>
        <v>4.0346843076923076</v>
      </c>
      <c r="E22" s="26">
        <f>SUMIFS(Database!$L:$L,Database!$D:$D,'6.1 Regression'!$B22,Database!$E:$E,'6.1 Regression'!E$3)</f>
        <v>84.321941536768662</v>
      </c>
      <c r="G22" s="30" t="s">
        <v>59</v>
      </c>
      <c r="H22" s="30">
        <v>1037.8238009599597</v>
      </c>
      <c r="I22" s="30">
        <v>337.75719125290311</v>
      </c>
      <c r="J22" s="30">
        <v>3.0726919450927883</v>
      </c>
      <c r="K22" s="30">
        <v>4.1598321132618387E-3</v>
      </c>
      <c r="L22" s="30">
        <v>351.4186035536726</v>
      </c>
      <c r="M22" s="30">
        <v>1724.2289983662467</v>
      </c>
      <c r="N22" s="30">
        <v>351.4186035536726</v>
      </c>
      <c r="O22" s="30">
        <v>1724.2289983662467</v>
      </c>
    </row>
    <row r="23" spans="2:15" ht="15" x14ac:dyDescent="0.25">
      <c r="B23" s="25">
        <v>44043</v>
      </c>
      <c r="C23" s="26">
        <f>SUMIFS(Database!$F:$F,Database!$D:$D,'6.1 Regression'!$B23,Database!$E:$E,'6.1 Regression'!C$3)</f>
        <v>2805.4668659894869</v>
      </c>
      <c r="D23" s="27">
        <f>SUMIFS(Database!$K:$K,Database!$D:$D,'6.1 Regression'!$B23,Database!$E:$E,'6.1 Regression'!D$3)</f>
        <v>4.0346843076923076</v>
      </c>
      <c r="E23" s="26">
        <f>SUMIFS(Database!$L:$L,Database!$D:$D,'6.1 Regression'!$B23,Database!$E:$E,'6.1 Regression'!E$3)</f>
        <v>84.321941536768662</v>
      </c>
      <c r="G23"/>
      <c r="H23"/>
      <c r="I23"/>
      <c r="J23"/>
      <c r="K23"/>
      <c r="L23"/>
      <c r="M23"/>
      <c r="N23"/>
      <c r="O23"/>
    </row>
    <row r="24" spans="2:15" ht="15" x14ac:dyDescent="0.25">
      <c r="B24" s="25">
        <v>44074</v>
      </c>
      <c r="C24" s="26">
        <f>SUMIFS(Database!$F:$F,Database!$D:$D,'6.1 Regression'!$B24,Database!$E:$E,'6.1 Regression'!C$3)</f>
        <v>1517.3647168026064</v>
      </c>
      <c r="D24" s="27">
        <f>SUMIFS(Database!$K:$K,Database!$D:$D,'6.1 Regression'!$B24,Database!$E:$E,'6.1 Regression'!D$3)</f>
        <v>4.0346843076923076</v>
      </c>
      <c r="E24" s="26">
        <f>SUMIFS(Database!$L:$L,Database!$D:$D,'6.1 Regression'!$B24,Database!$E:$E,'6.1 Regression'!E$3)</f>
        <v>84.321941536768662</v>
      </c>
      <c r="G24"/>
      <c r="H24"/>
      <c r="I24"/>
      <c r="J24"/>
      <c r="K24"/>
      <c r="L24"/>
      <c r="M24"/>
      <c r="N24"/>
      <c r="O24"/>
    </row>
    <row r="25" spans="2:15" ht="15" x14ac:dyDescent="0.25">
      <c r="B25" s="25">
        <v>44104</v>
      </c>
      <c r="C25" s="26">
        <f>SUMIFS(Database!$F:$F,Database!$D:$D,'6.1 Regression'!$B25,Database!$E:$E,'6.1 Regression'!C$3)</f>
        <v>2387.7385182449816</v>
      </c>
      <c r="D25" s="27">
        <f>SUMIFS(Database!$K:$K,Database!$D:$D,'6.1 Regression'!$B25,Database!$E:$E,'6.1 Regression'!D$3)</f>
        <v>4.0346843076923076</v>
      </c>
      <c r="E25" s="26">
        <f>SUMIFS(Database!$L:$L,Database!$D:$D,'6.1 Regression'!$B25,Database!$E:$E,'6.1 Regression'!E$3)</f>
        <v>84.321941536768662</v>
      </c>
      <c r="G25"/>
      <c r="H25"/>
      <c r="I25"/>
      <c r="J25"/>
      <c r="K25"/>
      <c r="L25"/>
      <c r="M25"/>
      <c r="N25"/>
      <c r="O25"/>
    </row>
    <row r="26" spans="2:15" x14ac:dyDescent="0.2">
      <c r="B26" s="25">
        <v>44135</v>
      </c>
      <c r="C26" s="26">
        <f>SUMIFS(Database!$F:$F,Database!$D:$D,'6.1 Regression'!$B26,Database!$E:$E,'6.1 Regression'!C$3)</f>
        <v>2811.3204398297107</v>
      </c>
      <c r="D26" s="27">
        <f>SUMIFS(Database!$K:$K,Database!$D:$D,'6.1 Regression'!$B26,Database!$E:$E,'6.1 Regression'!D$3)</f>
        <v>4.0346843076923076</v>
      </c>
      <c r="E26" s="26">
        <f>SUMIFS(Database!$L:$L,Database!$D:$D,'6.1 Regression'!$B26,Database!$E:$E,'6.1 Regression'!E$3)</f>
        <v>76.996142597335265</v>
      </c>
    </row>
    <row r="27" spans="2:15" x14ac:dyDescent="0.2">
      <c r="B27" s="25">
        <v>44165</v>
      </c>
      <c r="C27" s="26">
        <f>SUMIFS(Database!$F:$F,Database!$D:$D,'6.1 Regression'!$B27,Database!$E:$E,'6.1 Regression'!C$3)</f>
        <v>2631.3002650596682</v>
      </c>
      <c r="D27" s="27">
        <f>SUMIFS(Database!$K:$K,Database!$D:$D,'6.1 Regression'!$B27,Database!$E:$E,'6.1 Regression'!D$3)</f>
        <v>4.0346843076923067</v>
      </c>
      <c r="E27" s="26">
        <f>SUMIFS(Database!$L:$L,Database!$D:$D,'6.1 Regression'!$B27,Database!$E:$E,'6.1 Regression'!E$3)</f>
        <v>76.996142597335265</v>
      </c>
    </row>
    <row r="28" spans="2:15" x14ac:dyDescent="0.2">
      <c r="B28" s="25">
        <v>44196</v>
      </c>
      <c r="C28" s="26">
        <f>SUMIFS(Database!$F:$F,Database!$D:$D,'6.1 Regression'!$B28,Database!$E:$E,'6.1 Regression'!C$3)</f>
        <v>2381.5635479239754</v>
      </c>
      <c r="D28" s="27">
        <f>SUMIFS(Database!$K:$K,Database!$D:$D,'6.1 Regression'!$B28,Database!$E:$E,'6.1 Regression'!D$3)</f>
        <v>4.0346843076923076</v>
      </c>
      <c r="E28" s="26">
        <f>SUMIFS(Database!$L:$L,Database!$D:$D,'6.1 Regression'!$B28,Database!$E:$E,'6.1 Regression'!E$3)</f>
        <v>80.67956081669594</v>
      </c>
    </row>
    <row r="29" spans="2:15" x14ac:dyDescent="0.2">
      <c r="B29" s="25">
        <v>44227</v>
      </c>
      <c r="C29" s="26">
        <f>SUMIFS(Database!$F:$F,Database!$D:$D,'6.1 Regression'!$B29,Database!$E:$E,'6.1 Regression'!C$3)</f>
        <v>2874.629079449584</v>
      </c>
      <c r="D29" s="27">
        <f>SUMIFS(Database!$K:$K,Database!$D:$D,'6.1 Regression'!$B29,Database!$E:$E,'6.1 Regression'!D$3)</f>
        <v>4.0402880358974356</v>
      </c>
      <c r="E29" s="26">
        <f>SUMIFS(Database!$L:$L,Database!$D:$D,'6.1 Regression'!$B29,Database!$E:$E,'6.1 Regression'!E$3)</f>
        <v>101.59504890398503</v>
      </c>
    </row>
    <row r="30" spans="2:15" x14ac:dyDescent="0.2">
      <c r="B30" s="25">
        <v>44255</v>
      </c>
      <c r="C30" s="26">
        <f>SUMIFS(Database!$F:$F,Database!$D:$D,'6.1 Regression'!$B30,Database!$E:$E,'6.1 Regression'!C$3)</f>
        <v>2371.1521492234538</v>
      </c>
      <c r="D30" s="27">
        <f>SUMIFS(Database!$K:$K,Database!$D:$D,'6.1 Regression'!$B30,Database!$E:$E,'6.1 Regression'!D$3)</f>
        <v>3.8196000339366525</v>
      </c>
      <c r="E30" s="26">
        <f>SUMIFS(Database!$L:$L,Database!$D:$D,'6.1 Regression'!$B30,Database!$E:$E,'6.1 Regression'!E$3)</f>
        <v>85.647647017909222</v>
      </c>
    </row>
    <row r="31" spans="2:15" x14ac:dyDescent="0.2">
      <c r="B31" s="25">
        <v>44286</v>
      </c>
      <c r="C31" s="26">
        <f>SUMIFS(Database!$F:$F,Database!$D:$D,'6.1 Regression'!$B31,Database!$E:$E,'6.1 Regression'!C$3)</f>
        <v>2653.0003239858484</v>
      </c>
      <c r="D31" s="27">
        <f>SUMIFS(Database!$K:$K,Database!$D:$D,'6.1 Regression'!$B31,Database!$E:$E,'6.1 Regression'!D$3)</f>
        <v>3.3001344293212669</v>
      </c>
      <c r="E31" s="26">
        <f>SUMIFS(Database!$L:$L,Database!$D:$D,'6.1 Regression'!$B31,Database!$E:$E,'6.1 Regression'!E$3)</f>
        <v>97.037630199114446</v>
      </c>
    </row>
    <row r="32" spans="2:15" x14ac:dyDescent="0.2">
      <c r="B32" s="25">
        <v>44316</v>
      </c>
      <c r="C32" s="26">
        <f>SUMIFS(Database!$F:$F,Database!$D:$D,'6.1 Regression'!$B32,Database!$E:$E,'6.1 Regression'!C$3)</f>
        <v>3059.2684000019522</v>
      </c>
      <c r="D32" s="27">
        <f>SUMIFS(Database!$K:$K,Database!$D:$D,'6.1 Regression'!$B32,Database!$E:$E,'6.1 Regression'!D$3)</f>
        <v>4.1557248369230768</v>
      </c>
      <c r="E32" s="26">
        <f>SUMIFS(Database!$L:$L,Database!$D:$D,'6.1 Regression'!$B32,Database!$E:$E,'6.1 Regression'!E$3)</f>
        <v>98.916233982605618</v>
      </c>
    </row>
    <row r="33" spans="2:5" x14ac:dyDescent="0.2">
      <c r="B33" s="25">
        <v>44347</v>
      </c>
      <c r="C33" s="26">
        <f>SUMIFS(Database!$F:$F,Database!$D:$D,'6.1 Regression'!$B33,Database!$E:$E,'6.1 Regression'!C$3)</f>
        <v>3358.7830600735756</v>
      </c>
      <c r="D33" s="27">
        <f>SUMIFS(Database!$K:$K,Database!$D:$D,'6.1 Regression'!$B33,Database!$E:$E,'6.1 Regression'!D$3)</f>
        <v>4.1557248369230768</v>
      </c>
      <c r="E33" s="26">
        <f>SUMIFS(Database!$L:$L,Database!$D:$D,'6.1 Regression'!$B33,Database!$E:$E,'6.1 Regression'!E$3)</f>
        <v>105.802493123179</v>
      </c>
    </row>
    <row r="34" spans="2:5" x14ac:dyDescent="0.2">
      <c r="B34" s="25">
        <v>44377</v>
      </c>
      <c r="C34" s="26">
        <f>SUMIFS(Database!$F:$F,Database!$D:$D,'6.1 Regression'!$B34,Database!$E:$E,'6.1 Regression'!C$3)</f>
        <v>3293.0867506235236</v>
      </c>
      <c r="D34" s="27">
        <f>SUMIFS(Database!$K:$K,Database!$D:$D,'6.1 Regression'!$B34,Database!$E:$E,'6.1 Regression'!D$3)</f>
        <v>4.1557248369230768</v>
      </c>
      <c r="E34" s="26">
        <f>SUMIFS(Database!$L:$L,Database!$D:$D,'6.1 Regression'!$B34,Database!$E:$E,'6.1 Regression'!E$3)</f>
        <v>108.699557240416</v>
      </c>
    </row>
    <row r="35" spans="2:5" x14ac:dyDescent="0.2">
      <c r="B35" s="25">
        <v>44408</v>
      </c>
      <c r="C35" s="26">
        <f>SUMIFS(Database!$F:$F,Database!$D:$D,'6.1 Regression'!$B35,Database!$E:$E,'6.1 Regression'!C$3)</f>
        <v>3557.447872674275</v>
      </c>
      <c r="D35" s="27">
        <f>SUMIFS(Database!$K:$K,Database!$D:$D,'6.1 Regression'!$B35,Database!$E:$E,'6.1 Regression'!D$3)</f>
        <v>4.1557248369230768</v>
      </c>
      <c r="E35" s="26">
        <f>SUMIFS(Database!$L:$L,Database!$D:$D,'6.1 Regression'!$B35,Database!$E:$E,'6.1 Regression'!E$3)</f>
        <v>108.699557240416</v>
      </c>
    </row>
    <row r="36" spans="2:5" x14ac:dyDescent="0.2">
      <c r="B36" s="25">
        <v>44439</v>
      </c>
      <c r="C36" s="26">
        <f>SUMIFS(Database!$F:$F,Database!$D:$D,'6.1 Regression'!$B36,Database!$E:$E,'6.1 Regression'!C$3)</f>
        <v>2003.0740472156231</v>
      </c>
      <c r="D36" s="27">
        <f>SUMIFS(Database!$K:$K,Database!$D:$D,'6.1 Regression'!$B36,Database!$E:$E,'6.1 Regression'!D$3)</f>
        <v>4.1557248369230777</v>
      </c>
      <c r="E36" s="26">
        <f>SUMIFS(Database!$L:$L,Database!$D:$D,'6.1 Regression'!$B36,Database!$E:$E,'6.1 Regression'!E$3)</f>
        <v>108.699557240416</v>
      </c>
    </row>
    <row r="37" spans="2:5" x14ac:dyDescent="0.2">
      <c r="B37" s="25">
        <v>44469</v>
      </c>
      <c r="C37" s="26">
        <f>SUMIFS(Database!$F:$F,Database!$D:$D,'6.1 Regression'!$B37,Database!$E:$E,'6.1 Regression'!C$3)</f>
        <v>3101.115697960674</v>
      </c>
      <c r="D37" s="27">
        <f>SUMIFS(Database!$K:$K,Database!$D:$D,'6.1 Regression'!$B37,Database!$E:$E,'6.1 Regression'!D$3)</f>
        <v>4.1557248369230777</v>
      </c>
      <c r="E37" s="26">
        <f>SUMIFS(Database!$L:$L,Database!$D:$D,'6.1 Regression'!$B37,Database!$E:$E,'6.1 Regression'!E$3)</f>
        <v>108.699557240416</v>
      </c>
    </row>
    <row r="38" spans="2:5" x14ac:dyDescent="0.2">
      <c r="B38" s="25">
        <v>44500</v>
      </c>
      <c r="C38" s="26">
        <f>SUMIFS(Database!$F:$F,Database!$D:$D,'6.1 Regression'!$B38,Database!$E:$E,'6.1 Regression'!C$3)</f>
        <v>3585.5364248185365</v>
      </c>
      <c r="D38" s="27">
        <f>SUMIFS(Database!$K:$K,Database!$D:$D,'6.1 Regression'!$B38,Database!$E:$E,'6.1 Regression'!D$3)</f>
        <v>4.1557248369230777</v>
      </c>
      <c r="E38" s="26">
        <f>SUMIFS(Database!$L:$L,Database!$D:$D,'6.1 Regression'!$B38,Database!$E:$E,'6.1 Regression'!E$3)</f>
        <v>102.40669860582705</v>
      </c>
    </row>
    <row r="39" spans="2:5" x14ac:dyDescent="0.2">
      <c r="B39" s="25">
        <v>44530</v>
      </c>
      <c r="C39" s="26">
        <f>SUMIFS(Database!$F:$F,Database!$D:$D,'6.1 Regression'!$B39,Database!$E:$E,'6.1 Regression'!C$3)</f>
        <v>3342.6306670456706</v>
      </c>
      <c r="D39" s="27">
        <f>SUMIFS(Database!$K:$K,Database!$D:$D,'6.1 Regression'!$B39,Database!$E:$E,'6.1 Regression'!D$3)</f>
        <v>4.1557248369230777</v>
      </c>
      <c r="E39" s="26">
        <f>SUMIFS(Database!$L:$L,Database!$D:$D,'6.1 Regression'!$B39,Database!$E:$E,'6.1 Regression'!E$3)</f>
        <v>102.40669860582705</v>
      </c>
    </row>
    <row r="40" spans="2:5" x14ac:dyDescent="0.2">
      <c r="B40" s="25">
        <v>44561</v>
      </c>
      <c r="C40" s="26">
        <f>SUMIFS(Database!$F:$F,Database!$D:$D,'6.1 Regression'!$B40,Database!$E:$E,'6.1 Regression'!C$3)</f>
        <v>3039.6080358355593</v>
      </c>
      <c r="D40" s="27">
        <f>SUMIFS(Database!$K:$K,Database!$D:$D,'6.1 Regression'!$B40,Database!$E:$E,'6.1 Regression'!D$3)</f>
        <v>4.1557248369230768</v>
      </c>
      <c r="E40" s="26">
        <f>SUMIFS(Database!$L:$L,Database!$D:$D,'6.1 Regression'!$B40,Database!$E:$E,'6.1 Regression'!E$3)</f>
        <v>99.258185203903267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Database</vt:lpstr>
      <vt:lpstr>Analysis --&gt;</vt:lpstr>
      <vt:lpstr>1. Trend analysis</vt:lpstr>
      <vt:lpstr>2. Comparative analysis</vt:lpstr>
      <vt:lpstr>3. Value-based analysis</vt:lpstr>
      <vt:lpstr>4. Correlation</vt:lpstr>
      <vt:lpstr>5. Time series</vt:lpstr>
      <vt:lpstr>6.1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NewPC20</cp:lastModifiedBy>
  <dcterms:created xsi:type="dcterms:W3CDTF">2020-06-25T08:01:36Z</dcterms:created>
  <dcterms:modified xsi:type="dcterms:W3CDTF">2020-06-25T15:08:14Z</dcterms:modified>
</cp:coreProperties>
</file>