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ewPC20\365\365 - Courses\365 Financial Analyst\17_Valuation Мultiples\"/>
    </mc:Choice>
  </mc:AlternateContent>
  <xr:revisionPtr revIDLastSave="0" documentId="13_ncr:1_{2D236D9B-D70D-46D0-A102-09CA56F223A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General" sheetId="1" r:id="rId1"/>
  </sheets>
  <definedNames>
    <definedName name="_xlnm._FilterDatabase" localSheetId="0" hidden="1">General!$B$3:$F$13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9" i="1"/>
  <c r="H8" i="1"/>
  <c r="H7" i="1"/>
  <c r="H5" i="1"/>
  <c r="K5" i="1"/>
  <c r="K14" i="1"/>
  <c r="K13" i="1"/>
  <c r="K12" i="1"/>
  <c r="K11" i="1"/>
  <c r="K10" i="1"/>
  <c r="K9" i="1"/>
  <c r="K8" i="1"/>
  <c r="K7" i="1"/>
  <c r="J5" i="1"/>
  <c r="J14" i="1"/>
  <c r="J13" i="1"/>
  <c r="J12" i="1"/>
  <c r="J11" i="1"/>
  <c r="J10" i="1"/>
  <c r="J9" i="1"/>
  <c r="J8" i="1"/>
  <c r="J7" i="1"/>
  <c r="G12" i="1" l="1"/>
  <c r="G11" i="1"/>
  <c r="G10" i="1"/>
  <c r="G8" i="1"/>
  <c r="G7" i="1"/>
  <c r="G5" i="1"/>
</calcChain>
</file>

<file path=xl/sharedStrings.xml><?xml version="1.0" encoding="utf-8"?>
<sst xmlns="http://schemas.openxmlformats.org/spreadsheetml/2006/main" count="44" uniqueCount="34">
  <si>
    <t>Peer group</t>
  </si>
  <si>
    <t>Company</t>
  </si>
  <si>
    <t>Country</t>
  </si>
  <si>
    <t>Tesla</t>
  </si>
  <si>
    <t>USA</t>
  </si>
  <si>
    <t>Target</t>
  </si>
  <si>
    <t>Peer group - General</t>
  </si>
  <si>
    <t>Market cap ($m)</t>
  </si>
  <si>
    <t>Japan</t>
  </si>
  <si>
    <t>Germany</t>
  </si>
  <si>
    <t>Revenue / Employee</t>
  </si>
  <si>
    <t>Volkswagen</t>
  </si>
  <si>
    <t>Daimler</t>
  </si>
  <si>
    <t>Toyota</t>
  </si>
  <si>
    <t>Ford</t>
  </si>
  <si>
    <t>BMW</t>
  </si>
  <si>
    <t>Nissan</t>
  </si>
  <si>
    <t>Volvo</t>
  </si>
  <si>
    <t>GM</t>
  </si>
  <si>
    <t>Sweden</t>
  </si>
  <si>
    <t>USD/EUR</t>
  </si>
  <si>
    <t>USD/JPN</t>
  </si>
  <si>
    <t>Revenue 2020 ($m)</t>
  </si>
  <si>
    <t>Employees 2020</t>
  </si>
  <si>
    <t>USD/KRW</t>
  </si>
  <si>
    <t>USD/SEK</t>
  </si>
  <si>
    <t>Price / Revenue</t>
  </si>
  <si>
    <t>CAGR% 3y</t>
  </si>
  <si>
    <t>Currency</t>
  </si>
  <si>
    <t>EUR</t>
  </si>
  <si>
    <t>USD</t>
  </si>
  <si>
    <t>JPN</t>
  </si>
  <si>
    <t>SEK</t>
  </si>
  <si>
    <t>Market Cap data reported as of 07/05/2021 - companiesmarketcap.com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</si>
</sst>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/>
    <xf numFmtId="0" fontId="4" fillId="2" borderId="0" xfId="0" applyFont="1" applyFill="1" applyBorder="1"/>
    <xf numFmtId="0" fontId="4" fillId="2" borderId="1" xfId="0" applyFont="1" applyFill="1" applyBorder="1" applyAlignment="1">
      <alignment horizontal="right"/>
    </xf>
    <xf numFmtId="0" fontId="5" fillId="3" borderId="0" xfId="0" applyFont="1" applyFill="1"/>
    <xf numFmtId="164" fontId="2" fillId="2" borderId="0" xfId="0" applyNumberFormat="1" applyFont="1" applyFill="1"/>
    <xf numFmtId="2" fontId="2" fillId="2" borderId="0" xfId="0" applyNumberFormat="1" applyFont="1" applyFill="1"/>
    <xf numFmtId="3" fontId="5" fillId="3" borderId="0" xfId="0" applyNumberFormat="1" applyFont="1" applyFill="1"/>
    <xf numFmtId="3" fontId="5" fillId="3" borderId="0" xfId="0" applyNumberFormat="1" applyFont="1" applyFill="1" applyAlignment="1">
      <alignment horizontal="right"/>
    </xf>
    <xf numFmtId="3" fontId="4" fillId="2" borderId="0" xfId="0" applyNumberFormat="1" applyFont="1" applyFill="1" applyBorder="1"/>
    <xf numFmtId="3" fontId="4" fillId="2" borderId="0" xfId="0" applyNumberFormat="1" applyFont="1" applyFill="1" applyBorder="1" applyAlignment="1">
      <alignment horizontal="right"/>
    </xf>
    <xf numFmtId="3" fontId="2" fillId="2" borderId="0" xfId="0" applyNumberFormat="1" applyFont="1" applyFill="1"/>
    <xf numFmtId="3" fontId="2" fillId="2" borderId="0" xfId="0" applyNumberFormat="1" applyFont="1" applyFill="1" applyAlignment="1">
      <alignment horizontal="right"/>
    </xf>
    <xf numFmtId="9" fontId="4" fillId="2" borderId="0" xfId="1" applyFont="1" applyFill="1" applyBorder="1" applyAlignment="1">
      <alignment horizontal="right"/>
    </xf>
    <xf numFmtId="165" fontId="5" fillId="3" borderId="0" xfId="1" applyNumberFormat="1" applyFont="1" applyFill="1" applyAlignment="1">
      <alignment horizontal="right"/>
    </xf>
    <xf numFmtId="165" fontId="2" fillId="2" borderId="0" xfId="1" applyNumberFormat="1" applyFont="1" applyFill="1" applyAlignment="1">
      <alignment horizontal="right"/>
    </xf>
    <xf numFmtId="165" fontId="2" fillId="4" borderId="0" xfId="1" applyNumberFormat="1" applyFont="1" applyFill="1" applyAlignment="1">
      <alignment horizontal="right"/>
    </xf>
    <xf numFmtId="3" fontId="4" fillId="2" borderId="0" xfId="0" applyNumberFormat="1" applyFont="1" applyFill="1"/>
    <xf numFmtId="3" fontId="2" fillId="4" borderId="0" xfId="0" applyNumberFormat="1" applyFont="1" applyFill="1" applyAlignment="1">
      <alignment horizontal="right"/>
    </xf>
    <xf numFmtId="165" fontId="2" fillId="5" borderId="0" xfId="1" applyNumberFormat="1" applyFont="1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2"/>
  <sheetViews>
    <sheetView tabSelected="1" zoomScale="130" zoomScaleNormal="130" workbookViewId="0"/>
  </sheetViews>
  <sheetFormatPr defaultRowHeight="12" x14ac:dyDescent="0.2"/>
  <cols>
    <col min="1" max="1" width="2" style="1" customWidth="1"/>
    <col min="2" max="2" width="19.7109375" style="1" customWidth="1"/>
    <col min="3" max="4" width="13.5703125" style="1" customWidth="1"/>
    <col min="5" max="5" width="16.28515625" style="1" customWidth="1"/>
    <col min="6" max="6" width="15.85546875" style="1" customWidth="1"/>
    <col min="7" max="7" width="16.7109375" style="1" bestFit="1" customWidth="1"/>
    <col min="8" max="8" width="10.5703125" style="1" bestFit="1" customWidth="1"/>
    <col min="9" max="9" width="9.140625" style="1"/>
    <col min="10" max="10" width="18.7109375" style="1" bestFit="1" customWidth="1"/>
    <col min="11" max="11" width="13.7109375" style="1" bestFit="1" customWidth="1"/>
    <col min="12" max="16384" width="9.140625" style="1"/>
  </cols>
  <sheetData>
    <row r="1" spans="2:11" ht="15.75" x14ac:dyDescent="0.25">
      <c r="B1" s="2" t="s">
        <v>6</v>
      </c>
      <c r="C1" s="2"/>
      <c r="D1" s="2"/>
    </row>
    <row r="3" spans="2:11" ht="12.75" thickBot="1" x14ac:dyDescent="0.25">
      <c r="B3" s="3" t="s">
        <v>1</v>
      </c>
      <c r="C3" s="3" t="s">
        <v>2</v>
      </c>
      <c r="D3" s="3" t="s">
        <v>28</v>
      </c>
      <c r="E3" s="5" t="s">
        <v>7</v>
      </c>
      <c r="F3" s="5" t="s">
        <v>23</v>
      </c>
      <c r="G3" s="5" t="s">
        <v>22</v>
      </c>
      <c r="H3" s="5" t="s">
        <v>27</v>
      </c>
      <c r="J3" s="5" t="s">
        <v>10</v>
      </c>
      <c r="K3" s="5" t="s">
        <v>26</v>
      </c>
    </row>
    <row r="4" spans="2:11" x14ac:dyDescent="0.2">
      <c r="B4" s="4" t="s">
        <v>5</v>
      </c>
      <c r="C4" s="4"/>
      <c r="D4" s="4"/>
      <c r="E4" s="4"/>
      <c r="F4" s="4"/>
      <c r="G4" s="4"/>
    </row>
    <row r="5" spans="2:11" x14ac:dyDescent="0.2">
      <c r="B5" s="6" t="s">
        <v>11</v>
      </c>
      <c r="C5" s="6" t="s">
        <v>9</v>
      </c>
      <c r="D5" s="6" t="s">
        <v>29</v>
      </c>
      <c r="E5" s="9">
        <v>133310</v>
      </c>
      <c r="F5" s="10">
        <v>665445</v>
      </c>
      <c r="G5" s="9">
        <f>222884/C17</f>
        <v>253277.27272727274</v>
      </c>
      <c r="H5" s="16">
        <f>(222.88/229.55)^(1/3)-1</f>
        <v>-9.7809722987838299E-3</v>
      </c>
      <c r="J5" s="8">
        <f>G5/F5</f>
        <v>0.38061338311546822</v>
      </c>
      <c r="K5" s="8">
        <f>E5/G5</f>
        <v>0.52634015900647868</v>
      </c>
    </row>
    <row r="6" spans="2:11" x14ac:dyDescent="0.2">
      <c r="B6" s="4" t="s">
        <v>0</v>
      </c>
      <c r="C6" s="4"/>
      <c r="D6" s="4"/>
      <c r="E6" s="11"/>
      <c r="F6" s="12"/>
      <c r="G6" s="19"/>
      <c r="H6" s="15"/>
      <c r="J6" s="7"/>
      <c r="K6" s="8"/>
    </row>
    <row r="7" spans="2:11" x14ac:dyDescent="0.2">
      <c r="B7" s="1" t="s">
        <v>13</v>
      </c>
      <c r="C7" s="1" t="s">
        <v>8</v>
      </c>
      <c r="D7" s="1" t="s">
        <v>29</v>
      </c>
      <c r="E7" s="14">
        <v>214430</v>
      </c>
      <c r="F7" s="14">
        <v>361907</v>
      </c>
      <c r="G7" s="13">
        <f>27214594/C18</f>
        <v>254913.76920194828</v>
      </c>
      <c r="H7" s="17">
        <f>(27.6/27.2)^(1/3)-1</f>
        <v>4.8781259777797015E-3</v>
      </c>
      <c r="J7" s="8">
        <f>G7/F7</f>
        <v>0.7043626379206489</v>
      </c>
      <c r="K7" s="8">
        <f>E7/G7</f>
        <v>0.84118641637644864</v>
      </c>
    </row>
    <row r="8" spans="2:11" x14ac:dyDescent="0.2">
      <c r="B8" s="1" t="s">
        <v>12</v>
      </c>
      <c r="C8" s="1" t="s">
        <v>9</v>
      </c>
      <c r="D8" s="1" t="s">
        <v>30</v>
      </c>
      <c r="E8" s="14">
        <v>85420</v>
      </c>
      <c r="F8" s="14">
        <v>293138</v>
      </c>
      <c r="G8" s="13">
        <f>154309/C17</f>
        <v>175351.13636363635</v>
      </c>
      <c r="H8" s="17">
        <f>(154.3/164.33)^(1/3)-1</f>
        <v>-2.0773802835137634E-2</v>
      </c>
      <c r="J8" s="8">
        <f t="shared" ref="J8:J14" si="0">G8/F8</f>
        <v>0.59818630257297367</v>
      </c>
      <c r="K8" s="8">
        <f t="shared" ref="K8:K14" si="1">E8/G8</f>
        <v>0.48713684879041408</v>
      </c>
    </row>
    <row r="9" spans="2:11" x14ac:dyDescent="0.2">
      <c r="B9" s="1" t="s">
        <v>14</v>
      </c>
      <c r="C9" s="1" t="s">
        <v>4</v>
      </c>
      <c r="D9" s="1" t="s">
        <v>29</v>
      </c>
      <c r="E9" s="14">
        <v>46060</v>
      </c>
      <c r="F9" s="14">
        <v>186000</v>
      </c>
      <c r="G9" s="13">
        <v>127144</v>
      </c>
      <c r="H9" s="21">
        <f>(127144/156776)^(1/3)-1</f>
        <v>-6.7450063346935707E-2</v>
      </c>
      <c r="J9" s="8">
        <f t="shared" si="0"/>
        <v>0.68356989247311828</v>
      </c>
      <c r="K9" s="8">
        <f t="shared" si="1"/>
        <v>0.36226640659409803</v>
      </c>
    </row>
    <row r="10" spans="2:11" x14ac:dyDescent="0.2">
      <c r="B10" s="1" t="s">
        <v>15</v>
      </c>
      <c r="C10" s="1" t="s">
        <v>9</v>
      </c>
      <c r="D10" s="1" t="s">
        <v>31</v>
      </c>
      <c r="E10" s="14">
        <v>58920</v>
      </c>
      <c r="F10" s="14">
        <v>120726</v>
      </c>
      <c r="G10" s="13">
        <f>98990/C17</f>
        <v>112488.63636363637</v>
      </c>
      <c r="H10" s="17">
        <f>(98.99/98.28)^(1/3)-1</f>
        <v>2.4023100266363784E-3</v>
      </c>
      <c r="J10" s="8">
        <f t="shared" si="0"/>
        <v>0.93176810598906923</v>
      </c>
      <c r="K10" s="8">
        <f t="shared" si="1"/>
        <v>0.52378624103444793</v>
      </c>
    </row>
    <row r="11" spans="2:11" x14ac:dyDescent="0.2">
      <c r="B11" s="1" t="s">
        <v>16</v>
      </c>
      <c r="C11" s="1" t="s">
        <v>8</v>
      </c>
      <c r="D11" s="1" t="s">
        <v>32</v>
      </c>
      <c r="E11" s="14">
        <v>18970</v>
      </c>
      <c r="F11" s="14">
        <v>138893</v>
      </c>
      <c r="G11" s="13">
        <f>7862572/C18</f>
        <v>73647.171225177968</v>
      </c>
      <c r="H11" s="18">
        <f>(73908/108996)^(1/3)-1</f>
        <v>-0.12146251470346825</v>
      </c>
      <c r="J11" s="8">
        <f t="shared" si="0"/>
        <v>0.53024393760072841</v>
      </c>
      <c r="K11" s="8">
        <f t="shared" si="1"/>
        <v>0.25757947908139983</v>
      </c>
    </row>
    <row r="12" spans="2:11" x14ac:dyDescent="0.2">
      <c r="B12" s="1" t="s">
        <v>17</v>
      </c>
      <c r="C12" s="1" t="s">
        <v>19</v>
      </c>
      <c r="D12" s="1" t="s">
        <v>30</v>
      </c>
      <c r="E12" s="14">
        <v>52450</v>
      </c>
      <c r="F12" s="14">
        <v>96194</v>
      </c>
      <c r="G12" s="20">
        <f>338446/C20</f>
        <v>37397.348066298342</v>
      </c>
      <c r="H12" s="17">
        <f>(334748/338446)^(1/3)-1</f>
        <v>-3.6554831792364739E-3</v>
      </c>
      <c r="J12" s="8">
        <f t="shared" si="0"/>
        <v>0.38877006950847603</v>
      </c>
      <c r="K12" s="8">
        <f t="shared" si="1"/>
        <v>1.4025058650419859</v>
      </c>
    </row>
    <row r="13" spans="2:11" x14ac:dyDescent="0.2">
      <c r="B13" s="1" t="s">
        <v>18</v>
      </c>
      <c r="C13" s="1" t="s">
        <v>4</v>
      </c>
      <c r="D13" s="1" t="s">
        <v>30</v>
      </c>
      <c r="E13" s="14">
        <v>85180</v>
      </c>
      <c r="F13" s="14">
        <v>155000</v>
      </c>
      <c r="G13" s="13">
        <v>122485</v>
      </c>
      <c r="H13" s="21">
        <f>(122485/145588)^(1/3)-1</f>
        <v>-5.5970044128430985E-2</v>
      </c>
      <c r="J13" s="8">
        <f t="shared" si="0"/>
        <v>0.79022580645161289</v>
      </c>
      <c r="K13" s="8">
        <f t="shared" si="1"/>
        <v>0.69543209372576231</v>
      </c>
    </row>
    <row r="14" spans="2:11" x14ac:dyDescent="0.2">
      <c r="B14" s="1" t="s">
        <v>3</v>
      </c>
      <c r="C14" s="1" t="s">
        <v>4</v>
      </c>
      <c r="D14" s="1" t="s">
        <v>31</v>
      </c>
      <c r="E14" s="14">
        <v>647710</v>
      </c>
      <c r="F14" s="14">
        <v>70757</v>
      </c>
      <c r="G14" s="13">
        <v>31536</v>
      </c>
      <c r="H14" s="18">
        <f>(31536/11759)^(1/3)-1</f>
        <v>0.38935130133639473</v>
      </c>
      <c r="J14" s="8">
        <f t="shared" si="0"/>
        <v>0.44569441892674927</v>
      </c>
      <c r="K14" s="8">
        <f t="shared" si="1"/>
        <v>20.538749365804161</v>
      </c>
    </row>
    <row r="17" spans="2:3" x14ac:dyDescent="0.2">
      <c r="B17" s="1" t="s">
        <v>20</v>
      </c>
      <c r="C17" s="1">
        <v>0.88</v>
      </c>
    </row>
    <row r="18" spans="2:3" x14ac:dyDescent="0.2">
      <c r="B18" s="1" t="s">
        <v>21</v>
      </c>
      <c r="C18" s="1">
        <v>106.76</v>
      </c>
    </row>
    <row r="19" spans="2:3" x14ac:dyDescent="0.2">
      <c r="B19" s="1" t="s">
        <v>24</v>
      </c>
      <c r="C19" s="1">
        <v>8.0000000000000004E-4</v>
      </c>
    </row>
    <row r="20" spans="2:3" x14ac:dyDescent="0.2">
      <c r="B20" s="1" t="s">
        <v>25</v>
      </c>
      <c r="C20" s="1">
        <v>9.0500000000000007</v>
      </c>
    </row>
    <row r="22" spans="2:3" x14ac:dyDescent="0.2">
      <c r="B22" s="1" t="s">
        <v>33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E6D2D86FF766094EA0D684BC5029216C" ma:contentTypeVersion="14" ma:contentTypeDescription="Създаване на нов документ" ma:contentTypeScope="" ma:versionID="70fb5cf26a688fd0f2212402486e35f8">
  <xsd:schema xmlns:xsd="http://www.w3.org/2001/XMLSchema" xmlns:xs="http://www.w3.org/2001/XMLSchema" xmlns:p="http://schemas.microsoft.com/office/2006/metadata/properties" xmlns:ns3="354e690b-58f6-4de0-a77f-a6d2333edeb9" xmlns:ns4="6f196dc1-68e7-4a46-afa3-544704f701d3" targetNamespace="http://schemas.microsoft.com/office/2006/metadata/properties" ma:root="true" ma:fieldsID="6fa47e50c6915cefbaca50760277b3dc" ns3:_="" ns4:_="">
    <xsd:import namespace="354e690b-58f6-4de0-a77f-a6d2333edeb9"/>
    <xsd:import namespace="6f196dc1-68e7-4a46-afa3-544704f701d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OCR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4e690b-58f6-4de0-a77f-a6d2333ede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Споделено 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поделени с подробност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Хеширане на подсказване за споделяне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196dc1-68e7-4a46-afa3-544704f701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ъдържание"/>
        <xsd:element ref="dc:title" minOccurs="0" maxOccurs="1" ma:index="4" ma:displayName="Заглав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BBB08A-13BC-41CB-B5C7-4A6D51AAA77E}">
  <ds:schemaRefs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6f196dc1-68e7-4a46-afa3-544704f701d3"/>
    <ds:schemaRef ds:uri="354e690b-58f6-4de0-a77f-a6d2333edeb9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59A649B-6F2D-4477-A13D-DD6B125643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D206A1-30A5-41F6-820D-61324C6551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4e690b-58f6-4de0-a77f-a6d2333edeb9"/>
    <ds:schemaRef ds:uri="6f196dc1-68e7-4a46-afa3-544704f701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NewPC20</cp:lastModifiedBy>
  <dcterms:created xsi:type="dcterms:W3CDTF">2015-06-05T18:17:20Z</dcterms:created>
  <dcterms:modified xsi:type="dcterms:W3CDTF">2022-04-05T13:07:31Z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0x010100E6D2D86FF766094EA0D684BC5029216C</vt:lpwstr>
  </property>
</Properties>
</file>