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D74DB821-276C-4371-974B-446C864D1A6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 in kg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6" i="4" l="1"/>
  <c r="H25" i="4"/>
  <c r="H23" i="4"/>
  <c r="H19" i="4"/>
  <c r="H18" i="4"/>
  <c r="H16" i="4"/>
  <c r="H15" i="4"/>
  <c r="H14" i="4"/>
  <c r="E24" i="4"/>
  <c r="E23" i="4"/>
  <c r="E22" i="4"/>
  <c r="E21" i="4"/>
  <c r="E20" i="4"/>
  <c r="E19" i="4"/>
  <c r="E18" i="4"/>
  <c r="E17" i="4"/>
  <c r="E16" i="4"/>
  <c r="E15" i="4"/>
</calcChain>
</file>

<file path=xl/sharedStrings.xml><?xml version="1.0" encoding="utf-8"?>
<sst xmlns="http://schemas.openxmlformats.org/spreadsheetml/2006/main" count="33" uniqueCount="32">
  <si>
    <t>Confidence interval for difference of two means, dependent samples</t>
  </si>
  <si>
    <t>Difference</t>
  </si>
  <si>
    <t>Background</t>
  </si>
  <si>
    <t>The 365 team has developed a diet and an exercise program for losing weight. It seems that it works like a charm. However, you are interested in how much weight are you likely to lose.</t>
  </si>
  <si>
    <t>You have a sample of 10 people who have already completed the 12-week program.</t>
  </si>
  <si>
    <t>Subject</t>
  </si>
  <si>
    <t>Task 1</t>
  </si>
  <si>
    <t>Calculate the mean and standard deviation of the dataset</t>
  </si>
  <si>
    <t>Task 2</t>
  </si>
  <si>
    <t>Determine the appropriate statistic to use</t>
  </si>
  <si>
    <t>Task 3</t>
  </si>
  <si>
    <t>Calculate the 95% confidence interval</t>
  </si>
  <si>
    <t>Task 4</t>
  </si>
  <si>
    <t>Interpret the result</t>
  </si>
  <si>
    <t>Weight loss example, kg</t>
  </si>
  <si>
    <t>Optional</t>
  </si>
  <si>
    <t xml:space="preserve">You can try to calculate the 90% and 99% confidence intervals to see the difference. There is no solution provided for these cases. </t>
  </si>
  <si>
    <t>Weight before (kg)</t>
  </si>
  <si>
    <t>Weight after (kg)</t>
  </si>
  <si>
    <t>Mean</t>
  </si>
  <si>
    <t>Standard Dev</t>
  </si>
  <si>
    <r>
      <t xml:space="preserve">d.f. / </t>
    </r>
    <r>
      <rPr>
        <b/>
        <sz val="9"/>
        <color rgb="FF002060"/>
        <rFont val="Calibri"/>
        <family val="2"/>
      </rPr>
      <t>α</t>
    </r>
  </si>
  <si>
    <t>inf.</t>
  </si>
  <si>
    <t>CI*</t>
  </si>
  <si>
    <t>Standard Error</t>
  </si>
  <si>
    <t>Confidence Interval</t>
  </si>
  <si>
    <t>α</t>
  </si>
  <si>
    <t>α/2</t>
  </si>
  <si>
    <t>Here we have to apply stundent T distibution as the sample size is very less</t>
  </si>
  <si>
    <t>T(9,0.025)</t>
  </si>
  <si>
    <t xml:space="preserve">You are 95% confident that you will lose between 11.31 and 6.86 kg, </t>
  </si>
  <si>
    <t>given that you follow the program as strict as the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</si>
</sst>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name val="Arial"/>
      <family val="2"/>
    </font>
    <font>
      <sz val="9"/>
      <color rgb="FF002060"/>
      <name val="Arial"/>
      <family val="2"/>
    </font>
    <font>
      <b/>
      <sz val="9"/>
      <color rgb="FF002060"/>
      <name val="Calibri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/>
      <right style="thin">
        <color rgb="FF002060"/>
      </right>
      <top/>
      <bottom/>
      <diagonal/>
    </border>
    <border>
      <left/>
      <right style="thin">
        <color rgb="FF002060"/>
      </right>
      <top/>
      <bottom style="medium">
        <color rgb="FF002060"/>
      </bottom>
      <diagonal/>
    </border>
    <border>
      <left/>
      <right style="thin">
        <color rgb="FF002060"/>
      </right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2" borderId="1" xfId="0" applyFont="1" applyFill="1" applyBorder="1"/>
    <xf numFmtId="2" fontId="1" fillId="2" borderId="0" xfId="0" applyNumberFormat="1" applyFont="1" applyFill="1"/>
    <xf numFmtId="2" fontId="1" fillId="2" borderId="1" xfId="0" applyNumberFormat="1" applyFont="1" applyFill="1" applyBorder="1"/>
    <xf numFmtId="0" fontId="3" fillId="2" borderId="2" xfId="0" applyFont="1" applyFill="1" applyBorder="1" applyAlignment="1">
      <alignment horizontal="right"/>
    </xf>
    <xf numFmtId="2" fontId="1" fillId="2" borderId="4" xfId="0" applyNumberFormat="1" applyFont="1" applyFill="1" applyBorder="1"/>
    <xf numFmtId="2" fontId="1" fillId="2" borderId="3" xfId="0" applyNumberFormat="1" applyFont="1" applyFill="1" applyBorder="1"/>
    <xf numFmtId="0" fontId="1" fillId="2" borderId="0" xfId="0" applyFont="1" applyFill="1" applyBorder="1"/>
    <xf numFmtId="2" fontId="1" fillId="2" borderId="0" xfId="0" applyNumberFormat="1" applyFont="1" applyFill="1" applyBorder="1"/>
    <xf numFmtId="0" fontId="3" fillId="2" borderId="0" xfId="0" applyFont="1" applyFill="1" applyBorder="1" applyAlignment="1">
      <alignment horizontal="right"/>
    </xf>
    <xf numFmtId="9" fontId="3" fillId="2" borderId="0" xfId="0" applyNumberFormat="1" applyFont="1" applyFill="1" applyBorder="1"/>
    <xf numFmtId="0" fontId="3" fillId="2" borderId="0" xfId="0" applyFont="1" applyFill="1" applyBorder="1"/>
    <xf numFmtId="2" fontId="5" fillId="2" borderId="0" xfId="0" applyNumberFormat="1" applyFont="1" applyFill="1" applyBorder="1"/>
    <xf numFmtId="0" fontId="3" fillId="2" borderId="5" xfId="0" applyFont="1" applyFill="1" applyBorder="1"/>
    <xf numFmtId="0" fontId="3" fillId="2" borderId="2" xfId="0" applyFont="1" applyFill="1" applyBorder="1"/>
    <xf numFmtId="0" fontId="3" fillId="3" borderId="2" xfId="0" applyFont="1" applyFill="1" applyBorder="1"/>
    <xf numFmtId="0" fontId="1" fillId="2" borderId="4" xfId="0" applyFont="1" applyFill="1" applyBorder="1"/>
    <xf numFmtId="169" fontId="1" fillId="2" borderId="0" xfId="0" applyNumberFormat="1" applyFont="1" applyFill="1"/>
    <xf numFmtId="169" fontId="1" fillId="3" borderId="0" xfId="0" applyNumberFormat="1" applyFont="1" applyFill="1"/>
    <xf numFmtId="0" fontId="1" fillId="3" borderId="4" xfId="0" applyFont="1" applyFill="1" applyBorder="1"/>
    <xf numFmtId="169" fontId="7" fillId="3" borderId="0" xfId="0" applyNumberFormat="1" applyFont="1" applyFill="1"/>
    <xf numFmtId="0" fontId="1" fillId="2" borderId="5" xfId="0" applyFont="1" applyFill="1" applyBorder="1" applyAlignment="1">
      <alignment horizontal="right"/>
    </xf>
    <xf numFmtId="169" fontId="1" fillId="2" borderId="2" xfId="0" applyNumberFormat="1" applyFont="1" applyFill="1" applyBorder="1"/>
    <xf numFmtId="169" fontId="1" fillId="3" borderId="2" xfId="0" applyNumberFormat="1" applyFont="1" applyFill="1" applyBorder="1"/>
    <xf numFmtId="0" fontId="7" fillId="2" borderId="6" xfId="0" applyFont="1" applyFill="1" applyBorder="1"/>
    <xf numFmtId="9" fontId="1" fillId="2" borderId="7" xfId="0" applyNumberFormat="1" applyFont="1" applyFill="1" applyBorder="1"/>
    <xf numFmtId="0" fontId="1" fillId="0" borderId="4" xfId="0" applyFont="1" applyFill="1" applyBorder="1"/>
    <xf numFmtId="169" fontId="1" fillId="0" borderId="0" xfId="0" applyNumberFormat="1" applyFont="1" applyFill="1"/>
    <xf numFmtId="169" fontId="7" fillId="0" borderId="0" xfId="0" applyNumberFormat="1" applyFont="1" applyFill="1"/>
    <xf numFmtId="0" fontId="3" fillId="0" borderId="2" xfId="0" applyFont="1" applyFill="1" applyBorder="1"/>
    <xf numFmtId="169" fontId="1" fillId="0" borderId="2" xfId="0" applyNumberFormat="1" applyFont="1" applyFill="1" applyBorder="1"/>
    <xf numFmtId="9" fontId="1" fillId="0" borderId="7" xfId="0" applyNumberFormat="1" applyFont="1" applyFill="1" applyBorder="1"/>
    <xf numFmtId="9" fontId="1" fillId="2" borderId="0" xfId="0" applyNumberFormat="1" applyFont="1" applyFill="1" applyBorder="1"/>
    <xf numFmtId="9" fontId="4" fillId="2" borderId="0" xfId="0" applyNumberFormat="1" applyFont="1" applyFill="1" applyBorder="1"/>
    <xf numFmtId="0" fontId="3" fillId="2" borderId="0" xfId="0" applyFont="1" applyFill="1" applyBorder="1" applyAlignment="1">
      <alignment horizontal="left"/>
    </xf>
    <xf numFmtId="169" fontId="1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50"/>
  <sheetViews>
    <sheetView tabSelected="1" zoomScale="102" zoomScaleNormal="102" workbookViewId="0">
      <selection activeCell="G25" sqref="G25:G26"/>
    </sheetView>
  </sheetViews>
  <sheetFormatPr defaultRowHeight="11.4" x14ac:dyDescent="0.2"/>
  <cols>
    <col min="1" max="1" width="2" style="1" customWidth="1"/>
    <col min="2" max="2" width="10.21875" style="1" customWidth="1"/>
    <col min="3" max="3" width="15.5546875" style="1" customWidth="1"/>
    <col min="4" max="4" width="14.33203125" style="1" customWidth="1"/>
    <col min="5" max="6" width="9.44140625" style="1" customWidth="1"/>
    <col min="7" max="7" width="15.21875" style="1" customWidth="1"/>
    <col min="8" max="8" width="6.5546875" style="1" customWidth="1"/>
    <col min="9" max="9" width="5.33203125" style="1" customWidth="1"/>
    <col min="10" max="10" width="33.5546875" style="1" customWidth="1"/>
    <col min="11" max="11" width="11.5546875" style="1" customWidth="1"/>
    <col min="12" max="12" width="5.5546875" style="1" customWidth="1"/>
    <col min="13" max="13" width="11.5546875" style="1" customWidth="1"/>
    <col min="14" max="16384" width="8.88671875" style="1"/>
  </cols>
  <sheetData>
    <row r="1" spans="2:18" ht="15.6" x14ac:dyDescent="0.3">
      <c r="B1" s="2" t="s">
        <v>0</v>
      </c>
      <c r="C1" s="2"/>
    </row>
    <row r="2" spans="2:18" ht="12" x14ac:dyDescent="0.25">
      <c r="B2" s="3" t="s">
        <v>14</v>
      </c>
    </row>
    <row r="4" spans="2:18" ht="12" x14ac:dyDescent="0.25">
      <c r="B4" s="3" t="s">
        <v>2</v>
      </c>
      <c r="C4" s="1" t="s">
        <v>3</v>
      </c>
    </row>
    <row r="5" spans="2:18" ht="12" x14ac:dyDescent="0.25">
      <c r="B5" s="3"/>
      <c r="C5" s="1" t="s">
        <v>4</v>
      </c>
    </row>
    <row r="6" spans="2:18" ht="12" x14ac:dyDescent="0.25">
      <c r="B6" s="3" t="s">
        <v>6</v>
      </c>
      <c r="C6" s="1" t="s">
        <v>7</v>
      </c>
    </row>
    <row r="7" spans="2:18" ht="12" x14ac:dyDescent="0.25">
      <c r="B7" s="3" t="s">
        <v>8</v>
      </c>
      <c r="C7" s="1" t="s">
        <v>9</v>
      </c>
    </row>
    <row r="8" spans="2:18" ht="12" x14ac:dyDescent="0.25">
      <c r="B8" s="3" t="s">
        <v>10</v>
      </c>
      <c r="C8" s="1" t="s">
        <v>11</v>
      </c>
    </row>
    <row r="9" spans="2:18" ht="12" x14ac:dyDescent="0.25">
      <c r="B9" s="3" t="s">
        <v>12</v>
      </c>
      <c r="C9" s="1" t="s">
        <v>13</v>
      </c>
    </row>
    <row r="10" spans="2:18" ht="12" x14ac:dyDescent="0.25">
      <c r="B10" s="3" t="s">
        <v>15</v>
      </c>
      <c r="C10" s="1" t="s">
        <v>16</v>
      </c>
    </row>
    <row r="11" spans="2:18" ht="12" x14ac:dyDescent="0.25">
      <c r="B11" s="3"/>
    </row>
    <row r="12" spans="2:18" ht="12" x14ac:dyDescent="0.25">
      <c r="B12" s="3"/>
    </row>
    <row r="13" spans="2:18" ht="12.6" thickBot="1" x14ac:dyDescent="0.3">
      <c r="L13" s="16" t="s">
        <v>21</v>
      </c>
      <c r="M13" s="17">
        <v>0.1</v>
      </c>
      <c r="N13" s="17">
        <v>0.05</v>
      </c>
      <c r="O13" s="18">
        <v>2.5000000000000001E-2</v>
      </c>
      <c r="P13" s="17">
        <v>0.01</v>
      </c>
      <c r="Q13" s="32">
        <v>5.0000000000000001E-3</v>
      </c>
    </row>
    <row r="14" spans="2:18" ht="12.6" thickBot="1" x14ac:dyDescent="0.3">
      <c r="B14" s="7" t="s">
        <v>5</v>
      </c>
      <c r="C14" s="7" t="s">
        <v>17</v>
      </c>
      <c r="D14" s="7" t="s">
        <v>18</v>
      </c>
      <c r="E14" s="7" t="s">
        <v>1</v>
      </c>
      <c r="F14" s="12"/>
      <c r="G14" s="14" t="s">
        <v>19</v>
      </c>
      <c r="H14" s="5">
        <f>AVERAGE(E15:E24)</f>
        <v>-9.0829999923830833</v>
      </c>
      <c r="L14" s="19">
        <v>1</v>
      </c>
      <c r="M14" s="20">
        <v>3.0779999999999998</v>
      </c>
      <c r="N14" s="20">
        <v>6.3140000000000001</v>
      </c>
      <c r="O14" s="21">
        <v>12.706</v>
      </c>
      <c r="P14" s="20">
        <v>31.821000000000002</v>
      </c>
      <c r="Q14" s="30">
        <v>63.656999999999996</v>
      </c>
    </row>
    <row r="15" spans="2:18" ht="12" x14ac:dyDescent="0.25">
      <c r="B15" s="1">
        <v>1</v>
      </c>
      <c r="C15" s="5">
        <v>103.67999991305493</v>
      </c>
      <c r="D15" s="8">
        <v>92.869999922120087</v>
      </c>
      <c r="E15" s="5">
        <f t="shared" ref="E15:E24" si="0">D15-C15</f>
        <v>-10.809999990934841</v>
      </c>
      <c r="F15" s="5"/>
      <c r="G15" s="14" t="s">
        <v>20</v>
      </c>
      <c r="H15" s="15">
        <f>_xlfn.STDEV.S(E15:E24)</f>
        <v>3.1111414456558117</v>
      </c>
      <c r="I15" s="11"/>
      <c r="J15" s="10"/>
      <c r="K15" s="14"/>
      <c r="L15" s="19">
        <v>2</v>
      </c>
      <c r="M15" s="20">
        <v>1.8859999999999999</v>
      </c>
      <c r="N15" s="20">
        <v>2.92</v>
      </c>
      <c r="O15" s="21">
        <v>4.3029999999999999</v>
      </c>
      <c r="P15" s="20">
        <v>6.9649999999999999</v>
      </c>
      <c r="Q15" s="30">
        <v>9.9250000000000007</v>
      </c>
      <c r="R15" s="10"/>
    </row>
    <row r="16" spans="2:18" ht="12" x14ac:dyDescent="0.25">
      <c r="B16" s="1">
        <v>2</v>
      </c>
      <c r="C16" s="5">
        <v>110.67999990718481</v>
      </c>
      <c r="D16" s="8">
        <v>101.57999991481596</v>
      </c>
      <c r="E16" s="5">
        <f t="shared" si="0"/>
        <v>-9.0999999923688506</v>
      </c>
      <c r="F16" s="5"/>
      <c r="G16" s="14" t="s">
        <v>24</v>
      </c>
      <c r="H16" s="15">
        <f>H15/SQRT(10)</f>
        <v>0.98382930912213284</v>
      </c>
      <c r="I16" s="11"/>
      <c r="J16" s="10"/>
      <c r="K16" s="10"/>
      <c r="L16" s="19">
        <v>3</v>
      </c>
      <c r="M16" s="20">
        <v>1.6379999999999999</v>
      </c>
      <c r="N16" s="20">
        <v>2.3530000000000002</v>
      </c>
      <c r="O16" s="21">
        <v>3.1819999999999999</v>
      </c>
      <c r="P16" s="20">
        <v>4.5410000000000004</v>
      </c>
      <c r="Q16" s="30">
        <v>5.8410000000000002</v>
      </c>
      <c r="R16" s="10"/>
    </row>
    <row r="17" spans="2:18" ht="12" x14ac:dyDescent="0.25">
      <c r="B17" s="1">
        <v>3</v>
      </c>
      <c r="C17" s="5">
        <v>119.04999990016579</v>
      </c>
      <c r="D17" s="8">
        <v>105.65999991139452</v>
      </c>
      <c r="E17" s="5">
        <f t="shared" si="0"/>
        <v>-13.389999988771265</v>
      </c>
      <c r="F17" s="5"/>
      <c r="G17" s="14" t="s">
        <v>25</v>
      </c>
      <c r="H17" s="35">
        <v>0.95</v>
      </c>
      <c r="I17" s="10"/>
      <c r="J17" s="10"/>
      <c r="K17" s="14"/>
      <c r="L17" s="19">
        <v>4</v>
      </c>
      <c r="M17" s="20">
        <v>1.5329999999999999</v>
      </c>
      <c r="N17" s="20">
        <v>2.1320000000000001</v>
      </c>
      <c r="O17" s="21">
        <v>2.7759999999999998</v>
      </c>
      <c r="P17" s="20">
        <v>3.7469999999999999</v>
      </c>
      <c r="Q17" s="30">
        <v>4.6040000000000001</v>
      </c>
      <c r="R17" s="10"/>
    </row>
    <row r="18" spans="2:18" ht="12" x14ac:dyDescent="0.25">
      <c r="B18" s="1">
        <v>4</v>
      </c>
      <c r="C18" s="5">
        <v>101.74999991467341</v>
      </c>
      <c r="D18" s="8">
        <v>96.179999919344354</v>
      </c>
      <c r="E18" s="5">
        <f t="shared" si="0"/>
        <v>-5.5699999953290558</v>
      </c>
      <c r="F18" s="5"/>
      <c r="G18" s="37" t="s">
        <v>26</v>
      </c>
      <c r="H18" s="36">
        <f>100%-H17</f>
        <v>5.0000000000000044E-2</v>
      </c>
      <c r="I18" s="10"/>
      <c r="J18" s="10"/>
      <c r="K18" s="10"/>
      <c r="L18" s="19">
        <v>5</v>
      </c>
      <c r="M18" s="20">
        <v>1.476</v>
      </c>
      <c r="N18" s="20">
        <v>2.0150000000000001</v>
      </c>
      <c r="O18" s="21">
        <v>2.5710000000000002</v>
      </c>
      <c r="P18" s="20">
        <v>3.3650000000000002</v>
      </c>
      <c r="Q18" s="30">
        <v>4.032</v>
      </c>
      <c r="R18" s="10"/>
    </row>
    <row r="19" spans="2:18" ht="12" x14ac:dyDescent="0.25">
      <c r="B19" s="1">
        <v>5</v>
      </c>
      <c r="C19" s="5">
        <v>91.689999923109625</v>
      </c>
      <c r="D19" s="8">
        <v>86.969999927067775</v>
      </c>
      <c r="E19" s="5">
        <f t="shared" si="0"/>
        <v>-4.7199999960418495</v>
      </c>
      <c r="F19" s="5"/>
      <c r="G19" s="37" t="s">
        <v>27</v>
      </c>
      <c r="H19" s="38">
        <f>H18/2</f>
        <v>2.5000000000000022E-2</v>
      </c>
      <c r="I19" s="10"/>
      <c r="J19" s="10"/>
      <c r="K19" s="12"/>
      <c r="L19" s="19">
        <v>6</v>
      </c>
      <c r="M19" s="20">
        <v>1.44</v>
      </c>
      <c r="N19" s="20">
        <v>1.9430000000000001</v>
      </c>
      <c r="O19" s="21">
        <v>2.4470000000000001</v>
      </c>
      <c r="P19" s="20">
        <v>3.1429999999999998</v>
      </c>
      <c r="Q19" s="30">
        <v>3.7069999999999999</v>
      </c>
      <c r="R19" s="10"/>
    </row>
    <row r="20" spans="2:18" ht="12" x14ac:dyDescent="0.25">
      <c r="B20" s="1">
        <v>6</v>
      </c>
      <c r="C20" s="5">
        <v>112.02999990605269</v>
      </c>
      <c r="D20" s="8">
        <v>105.89999991119326</v>
      </c>
      <c r="E20" s="5">
        <f t="shared" si="0"/>
        <v>-6.1299999948594319</v>
      </c>
      <c r="F20" s="5"/>
      <c r="G20" s="10"/>
      <c r="H20" s="10"/>
      <c r="I20" s="10"/>
      <c r="J20" s="10"/>
      <c r="K20" s="13"/>
      <c r="L20" s="19">
        <v>7</v>
      </c>
      <c r="M20" s="20">
        <v>1.415</v>
      </c>
      <c r="N20" s="20">
        <v>1.895</v>
      </c>
      <c r="O20" s="21">
        <v>2.3650000000000002</v>
      </c>
      <c r="P20" s="20">
        <v>2.9980000000000002</v>
      </c>
      <c r="Q20" s="30">
        <v>3.4990000000000001</v>
      </c>
      <c r="R20" s="10"/>
    </row>
    <row r="21" spans="2:18" ht="12" x14ac:dyDescent="0.25">
      <c r="B21" s="1">
        <v>7</v>
      </c>
      <c r="C21" s="5">
        <v>88.839999925499612</v>
      </c>
      <c r="D21" s="8">
        <v>80.559999932443148</v>
      </c>
      <c r="E21" s="5">
        <f t="shared" si="0"/>
        <v>-8.2799999930564638</v>
      </c>
      <c r="F21" s="5"/>
      <c r="G21" s="10" t="s">
        <v>28</v>
      </c>
      <c r="H21" s="10"/>
      <c r="I21" s="10"/>
      <c r="J21" s="10"/>
      <c r="K21" s="10"/>
      <c r="L21" s="29">
        <v>8</v>
      </c>
      <c r="M21" s="30">
        <v>1.397</v>
      </c>
      <c r="N21" s="30">
        <v>1.86</v>
      </c>
      <c r="O21" s="21">
        <v>2.306</v>
      </c>
      <c r="P21" s="30">
        <v>2.8959999999999999</v>
      </c>
      <c r="Q21" s="31">
        <v>3.355</v>
      </c>
      <c r="R21" s="10"/>
    </row>
    <row r="22" spans="2:18" ht="12" x14ac:dyDescent="0.25">
      <c r="B22" s="1">
        <v>8</v>
      </c>
      <c r="C22" s="5">
        <v>105.17999991179704</v>
      </c>
      <c r="D22" s="8">
        <v>96.999999918656712</v>
      </c>
      <c r="E22" s="5">
        <f t="shared" si="0"/>
        <v>-8.1799999931403278</v>
      </c>
      <c r="F22" s="5"/>
      <c r="G22" s="10"/>
      <c r="H22" s="10"/>
      <c r="I22" s="10"/>
      <c r="J22" s="10"/>
      <c r="K22" s="10"/>
      <c r="L22" s="22">
        <v>9</v>
      </c>
      <c r="M22" s="21">
        <v>1.383</v>
      </c>
      <c r="N22" s="21">
        <v>1.833</v>
      </c>
      <c r="O22" s="23">
        <v>2.262</v>
      </c>
      <c r="P22" s="21">
        <v>2.8210000000000002</v>
      </c>
      <c r="Q22" s="21">
        <v>3.25</v>
      </c>
      <c r="R22" s="10"/>
    </row>
    <row r="23" spans="2:18" ht="12" x14ac:dyDescent="0.25">
      <c r="B23" s="1">
        <v>9</v>
      </c>
      <c r="C23" s="5">
        <v>110.36999990744475</v>
      </c>
      <c r="D23" s="8">
        <v>99.269999916753108</v>
      </c>
      <c r="E23" s="5">
        <f t="shared" si="0"/>
        <v>-11.099999990691643</v>
      </c>
      <c r="F23" s="5"/>
      <c r="G23" s="14" t="s">
        <v>29</v>
      </c>
      <c r="H23" s="38">
        <f>O22</f>
        <v>2.262</v>
      </c>
      <c r="I23" s="10"/>
      <c r="J23" s="10"/>
      <c r="K23" s="14"/>
      <c r="L23" s="19">
        <v>10</v>
      </c>
      <c r="M23" s="20">
        <v>1.3720000000000001</v>
      </c>
      <c r="N23" s="20">
        <v>1.8120000000000001</v>
      </c>
      <c r="O23" s="21">
        <v>2.2280000000000002</v>
      </c>
      <c r="P23" s="20">
        <v>2.7639999999999998</v>
      </c>
      <c r="Q23" s="30">
        <v>3.169</v>
      </c>
      <c r="R23" s="10"/>
    </row>
    <row r="24" spans="2:18" x14ac:dyDescent="0.2">
      <c r="B24" s="4">
        <v>10</v>
      </c>
      <c r="C24" s="6">
        <v>120.98999989853891</v>
      </c>
      <c r="D24" s="9">
        <v>107.43999990990181</v>
      </c>
      <c r="E24" s="6">
        <f t="shared" si="0"/>
        <v>-13.549999988637097</v>
      </c>
      <c r="F24" s="11"/>
      <c r="G24" s="10"/>
      <c r="H24" s="10"/>
      <c r="I24" s="10"/>
      <c r="J24" s="10"/>
      <c r="K24" s="10"/>
      <c r="L24" s="19">
        <v>11</v>
      </c>
      <c r="M24" s="20">
        <v>1.363</v>
      </c>
      <c r="N24" s="20">
        <v>1.796</v>
      </c>
      <c r="O24" s="21">
        <v>2.2010000000000001</v>
      </c>
      <c r="P24" s="20">
        <v>2.718</v>
      </c>
      <c r="Q24" s="30">
        <v>3.1059999999999999</v>
      </c>
      <c r="R24" s="10"/>
    </row>
    <row r="25" spans="2:18" ht="12" customHeight="1" x14ac:dyDescent="0.2">
      <c r="G25" s="39" t="s">
        <v>25</v>
      </c>
      <c r="H25" s="10">
        <f>$H$14 - ($H$16*$H$23)</f>
        <v>-11.308421889617348</v>
      </c>
      <c r="I25" s="10"/>
      <c r="J25" s="10"/>
      <c r="K25" s="10"/>
      <c r="L25" s="19">
        <v>12</v>
      </c>
      <c r="M25" s="20">
        <v>1.3560000000000001</v>
      </c>
      <c r="N25" s="20">
        <v>1.782</v>
      </c>
      <c r="O25" s="21">
        <v>2.1789999999999998</v>
      </c>
      <c r="P25" s="20">
        <v>2.681</v>
      </c>
      <c r="Q25" s="30">
        <v>3.0550000000000002</v>
      </c>
      <c r="R25" s="10"/>
    </row>
    <row r="26" spans="2:18" ht="12" customHeight="1" x14ac:dyDescent="0.2">
      <c r="G26" s="39"/>
      <c r="H26" s="10">
        <f>$H$14 + ($H$16*$H$23)</f>
        <v>-6.8575780951488188</v>
      </c>
      <c r="I26" s="10"/>
      <c r="J26" s="10"/>
      <c r="K26" s="10"/>
      <c r="L26" s="19">
        <v>13</v>
      </c>
      <c r="M26" s="20">
        <v>1.35</v>
      </c>
      <c r="N26" s="20">
        <v>1.7709999999999999</v>
      </c>
      <c r="O26" s="21">
        <v>2.16</v>
      </c>
      <c r="P26" s="20">
        <v>2.65</v>
      </c>
      <c r="Q26" s="30">
        <v>3.012</v>
      </c>
      <c r="R26" s="10"/>
    </row>
    <row r="27" spans="2:18" x14ac:dyDescent="0.2">
      <c r="G27" s="10"/>
      <c r="H27" s="10"/>
      <c r="I27" s="10"/>
      <c r="J27" s="10"/>
      <c r="K27" s="10"/>
      <c r="L27" s="19">
        <v>14</v>
      </c>
      <c r="M27" s="20">
        <v>1.345</v>
      </c>
      <c r="N27" s="20">
        <v>1.7609999999999999</v>
      </c>
      <c r="O27" s="21">
        <v>2.145</v>
      </c>
      <c r="P27" s="20">
        <v>2.6240000000000001</v>
      </c>
      <c r="Q27" s="30">
        <v>2.9769999999999999</v>
      </c>
      <c r="R27" s="10"/>
    </row>
    <row r="28" spans="2:18" x14ac:dyDescent="0.2">
      <c r="G28" s="1" t="s">
        <v>30</v>
      </c>
      <c r="H28" s="10"/>
      <c r="I28" s="10"/>
      <c r="J28" s="10"/>
      <c r="K28" s="10"/>
      <c r="L28" s="19">
        <v>15</v>
      </c>
      <c r="M28" s="20">
        <v>1.341</v>
      </c>
      <c r="N28" s="20">
        <v>1.7529999999999999</v>
      </c>
      <c r="O28" s="21">
        <v>2.1309999999999998</v>
      </c>
      <c r="P28" s="20">
        <v>2.6019999999999999</v>
      </c>
      <c r="Q28" s="30">
        <v>2.9470000000000001</v>
      </c>
      <c r="R28" s="10"/>
    </row>
    <row r="29" spans="2:18" x14ac:dyDescent="0.2">
      <c r="G29" s="1" t="s">
        <v>31</v>
      </c>
      <c r="L29" s="19">
        <v>16</v>
      </c>
      <c r="M29" s="20">
        <v>1.337</v>
      </c>
      <c r="N29" s="20">
        <v>1.746</v>
      </c>
      <c r="O29" s="21">
        <v>2.12</v>
      </c>
      <c r="P29" s="20">
        <v>2.5830000000000002</v>
      </c>
      <c r="Q29" s="30">
        <v>2.9209999999999998</v>
      </c>
    </row>
    <row r="30" spans="2:18" x14ac:dyDescent="0.2">
      <c r="L30" s="19">
        <v>17</v>
      </c>
      <c r="M30" s="20">
        <v>1.333</v>
      </c>
      <c r="N30" s="20">
        <v>1.74</v>
      </c>
      <c r="O30" s="21">
        <v>2.11</v>
      </c>
      <c r="P30" s="20">
        <v>2.5670000000000002</v>
      </c>
      <c r="Q30" s="30">
        <v>2.8980000000000001</v>
      </c>
    </row>
    <row r="31" spans="2:18" x14ac:dyDescent="0.2">
      <c r="L31" s="19">
        <v>18</v>
      </c>
      <c r="M31" s="20">
        <v>1.33</v>
      </c>
      <c r="N31" s="20">
        <v>1.734</v>
      </c>
      <c r="O31" s="21">
        <v>2.101</v>
      </c>
      <c r="P31" s="20">
        <v>2.552</v>
      </c>
      <c r="Q31" s="30">
        <v>2.8780000000000001</v>
      </c>
    </row>
    <row r="32" spans="2:18" x14ac:dyDescent="0.2">
      <c r="L32" s="19">
        <v>19</v>
      </c>
      <c r="M32" s="20">
        <v>1.3280000000000001</v>
      </c>
      <c r="N32" s="20">
        <v>1.7290000000000001</v>
      </c>
      <c r="O32" s="21">
        <v>2.093</v>
      </c>
      <c r="P32" s="20">
        <v>2.5390000000000001</v>
      </c>
      <c r="Q32" s="30">
        <v>2.8610000000000002</v>
      </c>
    </row>
    <row r="33" spans="12:17" x14ac:dyDescent="0.2">
      <c r="L33" s="19">
        <v>20</v>
      </c>
      <c r="M33" s="20">
        <v>1.325</v>
      </c>
      <c r="N33" s="20">
        <v>1.7250000000000001</v>
      </c>
      <c r="O33" s="21">
        <v>2.0859999999999999</v>
      </c>
      <c r="P33" s="20">
        <v>2.528</v>
      </c>
      <c r="Q33" s="30">
        <v>2.8450000000000002</v>
      </c>
    </row>
    <row r="34" spans="12:17" x14ac:dyDescent="0.2">
      <c r="L34" s="19">
        <v>21</v>
      </c>
      <c r="M34" s="20">
        <v>1.323</v>
      </c>
      <c r="N34" s="20">
        <v>1.7210000000000001</v>
      </c>
      <c r="O34" s="21">
        <v>2.08</v>
      </c>
      <c r="P34" s="20">
        <v>2.5179999999999998</v>
      </c>
      <c r="Q34" s="30">
        <v>2.831</v>
      </c>
    </row>
    <row r="35" spans="12:17" x14ac:dyDescent="0.2">
      <c r="L35" s="19">
        <v>22</v>
      </c>
      <c r="M35" s="20">
        <v>1.321</v>
      </c>
      <c r="N35" s="20">
        <v>1.7170000000000001</v>
      </c>
      <c r="O35" s="21">
        <v>2.0739999999999998</v>
      </c>
      <c r="P35" s="20">
        <v>2.508</v>
      </c>
      <c r="Q35" s="30">
        <v>2.819</v>
      </c>
    </row>
    <row r="36" spans="12:17" x14ac:dyDescent="0.2">
      <c r="L36" s="19">
        <v>23</v>
      </c>
      <c r="M36" s="20">
        <v>1.319</v>
      </c>
      <c r="N36" s="20">
        <v>1.714</v>
      </c>
      <c r="O36" s="21">
        <v>2.069</v>
      </c>
      <c r="P36" s="20">
        <v>2.5</v>
      </c>
      <c r="Q36" s="30">
        <v>2.8069999999999999</v>
      </c>
    </row>
    <row r="37" spans="12:17" x14ac:dyDescent="0.2">
      <c r="L37" s="19">
        <v>24</v>
      </c>
      <c r="M37" s="20">
        <v>1.3180000000000001</v>
      </c>
      <c r="N37" s="20">
        <v>1.7110000000000001</v>
      </c>
      <c r="O37" s="21">
        <v>2.0640000000000001</v>
      </c>
      <c r="P37" s="20">
        <v>2.492</v>
      </c>
      <c r="Q37" s="30">
        <v>2.7970000000000002</v>
      </c>
    </row>
    <row r="38" spans="12:17" x14ac:dyDescent="0.2">
      <c r="L38" s="19">
        <v>25</v>
      </c>
      <c r="M38" s="20">
        <v>1.3160000000000001</v>
      </c>
      <c r="N38" s="20">
        <v>1.708</v>
      </c>
      <c r="O38" s="21">
        <v>2.06</v>
      </c>
      <c r="P38" s="20">
        <v>2.4849999999999999</v>
      </c>
      <c r="Q38" s="30">
        <v>2.7869999999999999</v>
      </c>
    </row>
    <row r="39" spans="12:17" x14ac:dyDescent="0.2">
      <c r="L39" s="19">
        <v>26</v>
      </c>
      <c r="M39" s="20">
        <v>1.3149999999999999</v>
      </c>
      <c r="N39" s="20">
        <v>1.706</v>
      </c>
      <c r="O39" s="21">
        <v>2.056</v>
      </c>
      <c r="P39" s="20">
        <v>2.4790000000000001</v>
      </c>
      <c r="Q39" s="30">
        <v>2.7789999999999999</v>
      </c>
    </row>
    <row r="40" spans="12:17" x14ac:dyDescent="0.2">
      <c r="L40" s="19">
        <v>27</v>
      </c>
      <c r="M40" s="20">
        <v>1.3140000000000001</v>
      </c>
      <c r="N40" s="20">
        <v>1.7030000000000001</v>
      </c>
      <c r="O40" s="21">
        <v>2.052</v>
      </c>
      <c r="P40" s="20">
        <v>2.4729999999999999</v>
      </c>
      <c r="Q40" s="30">
        <v>2.7709999999999999</v>
      </c>
    </row>
    <row r="41" spans="12:17" x14ac:dyDescent="0.2">
      <c r="L41" s="19">
        <v>28</v>
      </c>
      <c r="M41" s="20">
        <v>1.3129999999999999</v>
      </c>
      <c r="N41" s="20">
        <v>1.7010000000000001</v>
      </c>
      <c r="O41" s="21">
        <v>2.048</v>
      </c>
      <c r="P41" s="20">
        <v>2.4670000000000001</v>
      </c>
      <c r="Q41" s="30">
        <v>2.7629999999999999</v>
      </c>
    </row>
    <row r="42" spans="12:17" x14ac:dyDescent="0.2">
      <c r="L42" s="19">
        <v>29</v>
      </c>
      <c r="M42" s="20">
        <v>1.3109999999999999</v>
      </c>
      <c r="N42" s="20">
        <v>1.6990000000000001</v>
      </c>
      <c r="O42" s="21">
        <v>2.0449999999999999</v>
      </c>
      <c r="P42" s="20">
        <v>2.4620000000000002</v>
      </c>
      <c r="Q42" s="30">
        <v>2.7559999999999998</v>
      </c>
    </row>
    <row r="43" spans="12:17" x14ac:dyDescent="0.2">
      <c r="L43" s="19">
        <v>30</v>
      </c>
      <c r="M43" s="20">
        <v>1.31</v>
      </c>
      <c r="N43" s="20">
        <v>1.6970000000000001</v>
      </c>
      <c r="O43" s="21">
        <v>2.0419999999999998</v>
      </c>
      <c r="P43" s="20">
        <v>2.4569999999999999</v>
      </c>
      <c r="Q43" s="30">
        <v>2.75</v>
      </c>
    </row>
    <row r="44" spans="12:17" x14ac:dyDescent="0.2">
      <c r="L44" s="19">
        <v>35</v>
      </c>
      <c r="M44" s="20">
        <v>1.306</v>
      </c>
      <c r="N44" s="20">
        <v>1.69</v>
      </c>
      <c r="O44" s="21">
        <v>2.0299999999999998</v>
      </c>
      <c r="P44" s="20">
        <v>2.4380000000000002</v>
      </c>
      <c r="Q44" s="30">
        <v>2.7240000000000002</v>
      </c>
    </row>
    <row r="45" spans="12:17" x14ac:dyDescent="0.2">
      <c r="L45" s="19">
        <v>40</v>
      </c>
      <c r="M45" s="20">
        <v>1.3029999999999999</v>
      </c>
      <c r="N45" s="20">
        <v>1.6839999999999999</v>
      </c>
      <c r="O45" s="21">
        <v>2.0209999999999999</v>
      </c>
      <c r="P45" s="20">
        <v>2.423</v>
      </c>
      <c r="Q45" s="30">
        <v>2.7040000000000002</v>
      </c>
    </row>
    <row r="46" spans="12:17" x14ac:dyDescent="0.2">
      <c r="L46" s="19">
        <v>50</v>
      </c>
      <c r="M46" s="20">
        <v>1.2989999999999999</v>
      </c>
      <c r="N46" s="20">
        <v>1.6759999999999999</v>
      </c>
      <c r="O46" s="21">
        <v>2.0089999999999999</v>
      </c>
      <c r="P46" s="20">
        <v>2.403</v>
      </c>
      <c r="Q46" s="30">
        <v>2.6779999999999999</v>
      </c>
    </row>
    <row r="47" spans="12:17" x14ac:dyDescent="0.2">
      <c r="L47" s="19">
        <v>60</v>
      </c>
      <c r="M47" s="20">
        <v>1.296</v>
      </c>
      <c r="N47" s="20">
        <v>1.671</v>
      </c>
      <c r="O47" s="21">
        <v>2</v>
      </c>
      <c r="P47" s="20">
        <v>2.39</v>
      </c>
      <c r="Q47" s="30">
        <v>2.66</v>
      </c>
    </row>
    <row r="48" spans="12:17" x14ac:dyDescent="0.2">
      <c r="L48" s="19">
        <v>120</v>
      </c>
      <c r="M48" s="20">
        <v>1.2889999999999999</v>
      </c>
      <c r="N48" s="20">
        <v>1.6579999999999999</v>
      </c>
      <c r="O48" s="21">
        <v>1.98</v>
      </c>
      <c r="P48" s="20">
        <v>2.3580000000000001</v>
      </c>
      <c r="Q48" s="30">
        <v>2.617</v>
      </c>
    </row>
    <row r="49" spans="12:17" ht="12" thickBot="1" x14ac:dyDescent="0.25">
      <c r="L49" s="24" t="s">
        <v>22</v>
      </c>
      <c r="M49" s="25">
        <v>1.282</v>
      </c>
      <c r="N49" s="25">
        <v>1.645</v>
      </c>
      <c r="O49" s="26">
        <v>1.96</v>
      </c>
      <c r="P49" s="25">
        <v>2.3260000000000001</v>
      </c>
      <c r="Q49" s="33">
        <v>2.5760000000000001</v>
      </c>
    </row>
    <row r="50" spans="12:17" ht="12.6" thickBot="1" x14ac:dyDescent="0.3">
      <c r="L50" s="27" t="s">
        <v>23</v>
      </c>
      <c r="M50" s="28">
        <v>0.8</v>
      </c>
      <c r="N50" s="28">
        <v>0.9</v>
      </c>
      <c r="O50" s="28">
        <v>0.95</v>
      </c>
      <c r="P50" s="28">
        <v>0.98</v>
      </c>
      <c r="Q50" s="34">
        <v>0.99</v>
      </c>
    </row>
  </sheetData>
  <mergeCells count="1">
    <mergeCell ref="G25:G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 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2022-02-11T14:02:57Z</dcterms:modified>
</cp:coreProperties>
</file>