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k\IdeaProjects\vocalmotion\resources\"/>
    </mc:Choice>
  </mc:AlternateContent>
  <xr:revisionPtr revIDLastSave="0" documentId="13_ncr:1_{730B2F7B-0F73-4984-BEF7-9965D2D99AF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eden" sheetId="1" r:id="rId1"/>
    <sheet name="Transacties" sheetId="6" r:id="rId2"/>
    <sheet name="Resultaten" sheetId="2" r:id="rId3"/>
    <sheet name="Balans" sheetId="3" r:id="rId4"/>
    <sheet name="Apparatuur" sheetId="8" r:id="rId5"/>
    <sheet name="Debiteuren" sheetId="7" r:id="rId6"/>
    <sheet name="Rekeningschema" sheetId="4" r:id="rId7"/>
    <sheet name="Standaardwaarde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8" i="2"/>
  <c r="D10" i="7"/>
  <c r="D18" i="2" l="1"/>
  <c r="D12" i="2"/>
  <c r="D11" i="2"/>
  <c r="F22" i="8"/>
  <c r="F21" i="8"/>
  <c r="F20" i="8"/>
  <c r="F19" i="8"/>
  <c r="F18" i="8"/>
  <c r="F17" i="8"/>
  <c r="D17" i="8" s="1"/>
  <c r="F16" i="8"/>
  <c r="D16" i="8" s="1"/>
  <c r="F15" i="8"/>
  <c r="D15" i="8" s="1"/>
  <c r="F14" i="8"/>
  <c r="F13" i="8"/>
  <c r="F12" i="8"/>
  <c r="F11" i="8"/>
  <c r="D11" i="8" s="1"/>
  <c r="F10" i="8"/>
  <c r="D10" i="8" s="1"/>
  <c r="F9" i="8"/>
  <c r="D9" i="8" s="1"/>
  <c r="F8" i="8"/>
  <c r="D8" i="8" s="1"/>
  <c r="F7" i="8"/>
  <c r="D7" i="8" s="1"/>
  <c r="F6" i="8"/>
  <c r="F5" i="8"/>
  <c r="F4" i="8"/>
  <c r="D22" i="8"/>
  <c r="D21" i="8"/>
  <c r="D14" i="8"/>
  <c r="D13" i="8"/>
  <c r="D6" i="8"/>
  <c r="D5" i="8"/>
  <c r="D4" i="8"/>
  <c r="D20" i="8"/>
  <c r="D19" i="8"/>
  <c r="D18" i="8"/>
  <c r="D12" i="8"/>
  <c r="D7" i="3"/>
  <c r="E24" i="8"/>
  <c r="C24" i="8"/>
  <c r="D24" i="8" l="1"/>
  <c r="F24" i="8"/>
  <c r="D4" i="2"/>
  <c r="D3" i="2" l="1"/>
  <c r="C3" i="2"/>
  <c r="C3" i="3"/>
  <c r="D3" i="3"/>
  <c r="D10" i="2"/>
  <c r="D9" i="2"/>
  <c r="D7" i="2"/>
  <c r="D6" i="2"/>
  <c r="F5" i="3" s="1"/>
  <c r="D5" i="2"/>
  <c r="D16" i="2" l="1"/>
  <c r="I30" i="1"/>
  <c r="I28" i="1"/>
  <c r="I27" i="1"/>
  <c r="I25" i="1"/>
  <c r="I22" i="1"/>
  <c r="I19" i="1"/>
  <c r="I17" i="1"/>
  <c r="I14" i="1"/>
  <c r="I11" i="1"/>
  <c r="I9" i="1"/>
  <c r="I6" i="1"/>
  <c r="I3" i="1"/>
  <c r="I32" i="1"/>
  <c r="I31" i="1"/>
  <c r="I29" i="1"/>
  <c r="I26" i="1"/>
  <c r="I24" i="1"/>
  <c r="I23" i="1"/>
  <c r="I21" i="1"/>
  <c r="I20" i="1"/>
  <c r="I18" i="1"/>
  <c r="I16" i="1"/>
  <c r="I15" i="1"/>
  <c r="I13" i="1"/>
  <c r="I12" i="1"/>
  <c r="I10" i="1"/>
  <c r="I8" i="1"/>
  <c r="I7" i="1"/>
  <c r="I5" i="1"/>
  <c r="I4" i="1"/>
  <c r="D12" i="7" l="1"/>
  <c r="D8" i="3" s="1"/>
  <c r="D10" i="3" s="1"/>
  <c r="C4" i="2" l="1"/>
</calcChain>
</file>

<file path=xl/sharedStrings.xml><?xml version="1.0" encoding="utf-8"?>
<sst xmlns="http://schemas.openxmlformats.org/spreadsheetml/2006/main" count="89" uniqueCount="63">
  <si>
    <t>Naam</t>
  </si>
  <si>
    <t>Adres</t>
  </si>
  <si>
    <t>Woonplaats</t>
  </si>
  <si>
    <t>Lid sinds</t>
  </si>
  <si>
    <t>Lid tot</t>
  </si>
  <si>
    <t>Openstaand</t>
  </si>
  <si>
    <t>Bankrek</t>
  </si>
  <si>
    <t>*</t>
  </si>
  <si>
    <t>Contributie</t>
  </si>
  <si>
    <t>Bij</t>
  </si>
  <si>
    <t>Zaalhuur</t>
  </si>
  <si>
    <t>Af</t>
  </si>
  <si>
    <t>Dirigent</t>
  </si>
  <si>
    <t>Pianist</t>
  </si>
  <si>
    <t>Optredens</t>
  </si>
  <si>
    <t>Overige kosten</t>
  </si>
  <si>
    <t>V&amp;W</t>
  </si>
  <si>
    <t>Balans</t>
  </si>
  <si>
    <t>Afschrijvingen</t>
  </si>
  <si>
    <t>Inventaris</t>
  </si>
  <si>
    <t>Apparatuur</t>
  </si>
  <si>
    <t>Resultatenrekening</t>
  </si>
  <si>
    <t>grbrek</t>
  </si>
  <si>
    <t>Laatste betaling</t>
  </si>
  <si>
    <t>Rekeningnr</t>
  </si>
  <si>
    <t>Contributiebedrag</t>
  </si>
  <si>
    <t>datum</t>
  </si>
  <si>
    <t>Bedrag</t>
  </si>
  <si>
    <t>Omschrijving</t>
  </si>
  <si>
    <t>grootboek-rekening</t>
  </si>
  <si>
    <t>Plus- Min</t>
  </si>
  <si>
    <t>Grootboekrekening</t>
  </si>
  <si>
    <t>Elia</t>
  </si>
  <si>
    <t>Herkenning</t>
  </si>
  <si>
    <t>Blom</t>
  </si>
  <si>
    <t>min bedrag</t>
  </si>
  <si>
    <t>max bedrag</t>
  </si>
  <si>
    <t>Schoor</t>
  </si>
  <si>
    <t>tot maand</t>
  </si>
  <si>
    <t>rekening</t>
  </si>
  <si>
    <t>Factuurdatum</t>
  </si>
  <si>
    <t>Factuurnr</t>
  </si>
  <si>
    <t>Betaaldatum</t>
  </si>
  <si>
    <t>Factuurnr betaald</t>
  </si>
  <si>
    <t>betalingsverkeer</t>
  </si>
  <si>
    <t>Bankkosten</t>
  </si>
  <si>
    <t>Contributies</t>
  </si>
  <si>
    <t>Debiteuren</t>
  </si>
  <si>
    <t>Resultaat</t>
  </si>
  <si>
    <t>Bezittingen</t>
  </si>
  <si>
    <t>eigen rekening</t>
  </si>
  <si>
    <t>Saldo rekening courant</t>
  </si>
  <si>
    <t>Saldo spaarrekening</t>
  </si>
  <si>
    <t>jaren in bezit</t>
  </si>
  <si>
    <t>nieuwwaarde</t>
  </si>
  <si>
    <t>restwaarde</t>
  </si>
  <si>
    <t>Totaal</t>
  </si>
  <si>
    <t>boekwaarde</t>
  </si>
  <si>
    <t>Jaarlijkse afschrijvingen</t>
  </si>
  <si>
    <t>Verzekeringen</t>
  </si>
  <si>
    <t>Assurantie</t>
  </si>
  <si>
    <t>Balk</t>
  </si>
  <si>
    <t>Bladmuziek/rechten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</si>
</sst>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€&quot;\ #,##0;[Red]&quot;€&quot;\ \-#,##0"/>
    <numFmt numFmtId="7" formatCode="&quot;€&quot;\ #,##0.00;&quot;€&quot;\ \-#,##0.00"/>
    <numFmt numFmtId="164" formatCode="&quot;€&quot;\ #,##0.00"/>
    <numFmt numFmtId="165" formatCode="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1" fontId="0" fillId="0" borderId="0" xfId="0" applyNumberFormat="1" applyAlignment="1">
      <alignment wrapText="1"/>
    </xf>
    <xf numFmtId="6" fontId="0" fillId="0" borderId="0" xfId="0" applyNumberFormat="1"/>
    <xf numFmtId="7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 applyAlignment="1">
      <alignment wrapText="1"/>
    </xf>
    <xf numFmtId="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3"/>
  <sheetViews>
    <sheetView workbookViewId="0">
      <selection activeCell="H31" sqref="H31"/>
    </sheetView>
  </sheetViews>
  <sheetFormatPr defaultRowHeight="15" x14ac:dyDescent="0.25"/>
  <cols>
    <col min="1" max="1" width="17" customWidth="1"/>
    <col min="2" max="2" width="47.85546875" customWidth="1"/>
    <col min="3" max="3" width="43.5703125" customWidth="1"/>
    <col min="4" max="4" width="26.7109375" customWidth="1"/>
    <col min="5" max="5" width="11.42578125" customWidth="1"/>
    <col min="6" max="6" width="12.140625" customWidth="1"/>
    <col min="7" max="7" width="10.42578125" customWidth="1"/>
    <col min="8" max="8" width="12.5703125" customWidth="1"/>
    <col min="9" max="9" width="12.85546875" customWidth="1"/>
    <col min="10" max="10" width="10.5703125" customWidth="1"/>
  </cols>
  <sheetData>
    <row r="2" spans="1:9" s="1" customFormat="1" ht="30" x14ac:dyDescent="0.25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23</v>
      </c>
      <c r="G2" s="1" t="s">
        <v>4</v>
      </c>
      <c r="H2" s="1" t="s">
        <v>8</v>
      </c>
      <c r="I2" s="1" t="s">
        <v>5</v>
      </c>
    </row>
    <row r="3" spans="1:9" x14ac:dyDescent="0.25">
      <c r="F3" s="7"/>
      <c r="H3" s="2">
        <f>IF(AND(NOT(ISBLANK(A3)), ISBLANK(E3), ISBLANK(G3)),12-Standaardwaarden!C$2,IF(NOT(ISBLANK(A3)),(IF(AND(ISBLANK(E3),MONTH(G3)&gt;Standaardwaarden!C$2), MONTH(G3)-Standaardwaarden!C$2, 12-Standaardwaarden!C$2))))*Standaardwaarden!$D$2 + IF(AND(NOT(ISBLANK(A3)), ISBLANK(E3), ISBLANK(G3)),Standaardwaarden!C$2,IF(NOT(ISBLANK(A3)),(IF(AND(ISBLANK(E3),MONTH(G3)&lt;Standaardwaarden!C$2), MONTH(G3), Standaardwaarden!C$2-MONTH(G3)))))*Standaardwaarden!$B$2</f>
        <v>0</v>
      </c>
      <c r="I3" s="2">
        <f>H3 - SUMIFS(Transacties!$F$3:'Transacties'!$F$534,Transacties!$C$3:'Transacties'!$C$534,500,Transacties!$D$3:'Transacties'!$D$534, A3)</f>
        <v>0</v>
      </c>
    </row>
    <row r="4" spans="1:9" x14ac:dyDescent="0.25">
      <c r="F4" s="7"/>
      <c r="H4" s="2">
        <f>IF(AND(NOT(ISBLANK(A4)), ISBLANK(E4), ISBLANK(G4)),12-Standaardwaarden!C$2,IF(NOT(ISBLANK(A4)),(IF(AND(ISBLANK(E4),MONTH(G4)&gt;Standaardwaarden!C$2), MONTH(G4)-Standaardwaarden!C$2, 12-Standaardwaarden!C$2))))*Standaardwaarden!$D$2 + IF(AND(NOT(ISBLANK(A4)), ISBLANK(E4), ISBLANK(G4)),Standaardwaarden!C$2,IF(NOT(ISBLANK(A4)),(IF(AND(ISBLANK(E4),MONTH(G4)&lt;Standaardwaarden!C$2), MONTH(G4), Standaardwaarden!C$2-MONTH(G4)))))*Standaardwaarden!$B$2</f>
        <v>0</v>
      </c>
      <c r="I4" s="2">
        <f>H4 - SUMIFS(Transacties!$F$3:'Transacties'!$F$534,Transacties!$C$3:'Transacties'!$C$534,500,Transacties!$D$3:'Transacties'!$D$534, A4)</f>
        <v>0</v>
      </c>
    </row>
    <row r="5" spans="1:9" x14ac:dyDescent="0.25">
      <c r="F5" s="7"/>
      <c r="H5" s="2">
        <f>IF(AND(NOT(ISBLANK(A5)), ISBLANK(E5), ISBLANK(G5)),12-Standaardwaarden!C$2,IF(NOT(ISBLANK(A5)),(IF(AND(ISBLANK(E5),MONTH(G5)&gt;Standaardwaarden!C$2), MONTH(G5)-Standaardwaarden!C$2, 12-Standaardwaarden!C$2))))*Standaardwaarden!$D$2 + IF(AND(NOT(ISBLANK(A5)), ISBLANK(E5), ISBLANK(G5)),Standaardwaarden!C$2,IF(NOT(ISBLANK(A5)),(IF(AND(ISBLANK(E5),MONTH(G5)&lt;Standaardwaarden!C$2), MONTH(G5), Standaardwaarden!C$2-MONTH(G5)))))*Standaardwaarden!$B$2</f>
        <v>0</v>
      </c>
      <c r="I5" s="2">
        <f>H5 - SUMIFS(Transacties!$F$3:'Transacties'!$F$534,Transacties!$C$3:'Transacties'!$C$534,500,Transacties!$D$3:'Transacties'!$D$534, A5)</f>
        <v>0</v>
      </c>
    </row>
    <row r="6" spans="1:9" x14ac:dyDescent="0.25">
      <c r="F6" s="7"/>
      <c r="H6" s="2">
        <f>IF(AND(NOT(ISBLANK(A6)), ISBLANK(E6), ISBLANK(G6)),12-Standaardwaarden!C$2,IF(NOT(ISBLANK(A6)),(IF(AND(ISBLANK(E6),MONTH(G6)&gt;Standaardwaarden!C$2), MONTH(G6)-Standaardwaarden!C$2, 12-Standaardwaarden!C$2))))*Standaardwaarden!$D$2 + IF(AND(NOT(ISBLANK(A6)), ISBLANK(E6), ISBLANK(G6)),Standaardwaarden!C$2,IF(NOT(ISBLANK(A6)),(IF(AND(ISBLANK(E6),MONTH(G6)&lt;Standaardwaarden!C$2), MONTH(G6), Standaardwaarden!C$2-MONTH(G6)))))*Standaardwaarden!$B$2</f>
        <v>0</v>
      </c>
      <c r="I6" s="2">
        <f>H6 - SUMIFS(Transacties!$F$3:'Transacties'!$F$534,Transacties!$C$3:'Transacties'!$C$534,500,Transacties!$D$3:'Transacties'!$D$534, A6)</f>
        <v>0</v>
      </c>
    </row>
    <row r="7" spans="1:9" x14ac:dyDescent="0.25">
      <c r="F7" s="7"/>
      <c r="H7" s="2">
        <f>IF(AND(NOT(ISBLANK(A7)), ISBLANK(E7), ISBLANK(G7)),12-Standaardwaarden!C$2,IF(NOT(ISBLANK(A7)),(IF(AND(ISBLANK(E7),MONTH(G7)&gt;Standaardwaarden!C$2), MONTH(G7)-Standaardwaarden!C$2, 12-Standaardwaarden!C$2))))*Standaardwaarden!$D$2 + IF(AND(NOT(ISBLANK(A7)), ISBLANK(E7), ISBLANK(G7)),Standaardwaarden!C$2,IF(NOT(ISBLANK(A7)),(IF(AND(ISBLANK(E7),MONTH(G7)&lt;Standaardwaarden!C$2), MONTH(G7), Standaardwaarden!C$2-MONTH(G7)))))*Standaardwaarden!$B$2</f>
        <v>0</v>
      </c>
      <c r="I7" s="2">
        <f>H7 - SUMIFS(Transacties!$F$3:'Transacties'!$F$534,Transacties!$C$3:'Transacties'!$C$534,500,Transacties!$D$3:'Transacties'!$D$534, A7)</f>
        <v>0</v>
      </c>
    </row>
    <row r="8" spans="1:9" x14ac:dyDescent="0.25">
      <c r="F8" s="7"/>
      <c r="H8" s="2">
        <f>IF(AND(NOT(ISBLANK(A8)), ISBLANK(E8), ISBLANK(G8)),12-Standaardwaarden!C$2,IF(NOT(ISBLANK(A8)),(IF(AND(ISBLANK(E8),MONTH(G8)&gt;Standaardwaarden!C$2), MONTH(G8)-Standaardwaarden!C$2, 12-Standaardwaarden!C$2))))*Standaardwaarden!$D$2 + IF(AND(NOT(ISBLANK(A8)), ISBLANK(E8), ISBLANK(G8)),Standaardwaarden!C$2,IF(NOT(ISBLANK(A8)),(IF(AND(ISBLANK(E8),MONTH(G8)&lt;Standaardwaarden!C$2), MONTH(G8), Standaardwaarden!C$2-MONTH(G8)))))*Standaardwaarden!$B$2</f>
        <v>0</v>
      </c>
      <c r="I8" s="2">
        <f>H8 - SUMIFS(Transacties!$F$3:'Transacties'!$F$534,Transacties!$C$3:'Transacties'!$C$534,500,Transacties!$D$3:'Transacties'!$D$534, A8)</f>
        <v>0</v>
      </c>
    </row>
    <row r="9" spans="1:9" x14ac:dyDescent="0.25">
      <c r="F9" s="7"/>
      <c r="H9" s="2">
        <f>IF(AND(NOT(ISBLANK(A9)), ISBLANK(E9), ISBLANK(G9)),12-Standaardwaarden!C$2,IF(NOT(ISBLANK(A9)),(IF(AND(ISBLANK(E9),MONTH(G9)&gt;Standaardwaarden!C$2), MONTH(G9)-Standaardwaarden!C$2, 12-Standaardwaarden!C$2))))*Standaardwaarden!$D$2 + IF(AND(NOT(ISBLANK(A9)), ISBLANK(E9), ISBLANK(G9)),Standaardwaarden!C$2,IF(NOT(ISBLANK(A9)),(IF(AND(ISBLANK(E9),MONTH(G9)&lt;Standaardwaarden!C$2), MONTH(G9), Standaardwaarden!C$2-MONTH(G9)))))*Standaardwaarden!$B$2</f>
        <v>0</v>
      </c>
      <c r="I9" s="2">
        <f>H9 - SUMIFS(Transacties!$F$3:'Transacties'!$F$534,Transacties!$C$3:'Transacties'!$C$534,500,Transacties!$D$3:'Transacties'!$D$534, A9)</f>
        <v>0</v>
      </c>
    </row>
    <row r="10" spans="1:9" x14ac:dyDescent="0.25">
      <c r="F10" s="7"/>
      <c r="H10" s="2">
        <f>IF(AND(NOT(ISBLANK(A10)), ISBLANK(E10), ISBLANK(G10)),12-Standaardwaarden!C$2,IF(NOT(ISBLANK(A10)),(IF(AND(ISBLANK(E10),MONTH(G10)&gt;Standaardwaarden!C$2), MONTH(G10)-Standaardwaarden!C$2, 12-Standaardwaarden!C$2))))*Standaardwaarden!$D$2 + IF(AND(NOT(ISBLANK(A10)), ISBLANK(E10), ISBLANK(G10)),Standaardwaarden!C$2,IF(NOT(ISBLANK(A10)),(IF(AND(ISBLANK(E10),MONTH(G10)&lt;Standaardwaarden!C$2), MONTH(G10), Standaardwaarden!C$2-MONTH(G10)))))*Standaardwaarden!$B$2</f>
        <v>0</v>
      </c>
      <c r="I10" s="2">
        <f>H10 - SUMIFS(Transacties!$F$3:'Transacties'!$F$534,Transacties!$C$3:'Transacties'!$C$534,500,Transacties!$D$3:'Transacties'!$D$534, A10)</f>
        <v>0</v>
      </c>
    </row>
    <row r="11" spans="1:9" x14ac:dyDescent="0.25">
      <c r="F11" s="7"/>
      <c r="H11" s="2">
        <f>IF(AND(NOT(ISBLANK(A11)), ISBLANK(E11), ISBLANK(G11)),12-Standaardwaarden!C$2,IF(NOT(ISBLANK(A11)),(IF(AND(ISBLANK(E11),MONTH(G11)&gt;Standaardwaarden!C$2), MONTH(G11)-Standaardwaarden!C$2, 12-Standaardwaarden!C$2))))*Standaardwaarden!$D$2 + IF(AND(NOT(ISBLANK(A11)), ISBLANK(E11), ISBLANK(G11)),Standaardwaarden!C$2,IF(NOT(ISBLANK(A11)),(IF(AND(ISBLANK(E11),MONTH(G11)&lt;Standaardwaarden!C$2), MONTH(G11), Standaardwaarden!C$2-MONTH(G11)))))*Standaardwaarden!$B$2</f>
        <v>0</v>
      </c>
      <c r="I11" s="2">
        <f>H11 - SUMIFS(Transacties!$F$3:'Transacties'!$F$534,Transacties!$C$3:'Transacties'!$C$534,500,Transacties!$D$3:'Transacties'!$D$534, A11)</f>
        <v>0</v>
      </c>
    </row>
    <row r="12" spans="1:9" x14ac:dyDescent="0.25">
      <c r="F12" s="7"/>
      <c r="H12" s="2">
        <f>IF(AND(NOT(ISBLANK(A12)), ISBLANK(E12), ISBLANK(G12)),12-Standaardwaarden!C$2,IF(NOT(ISBLANK(A12)),(IF(AND(ISBLANK(E12),MONTH(G12)&gt;Standaardwaarden!C$2), MONTH(G12)-Standaardwaarden!C$2, 12-Standaardwaarden!C$2))))*Standaardwaarden!$D$2 + IF(AND(NOT(ISBLANK(A12)), ISBLANK(E12), ISBLANK(G12)),Standaardwaarden!C$2,IF(NOT(ISBLANK(A12)),(IF(AND(ISBLANK(E12),MONTH(G12)&lt;Standaardwaarden!C$2), MONTH(G12), Standaardwaarden!C$2-MONTH(G12)))))*Standaardwaarden!$B$2</f>
        <v>0</v>
      </c>
      <c r="I12" s="2">
        <f>H12 - SUMIFS(Transacties!$F$3:'Transacties'!$F$534,Transacties!$C$3:'Transacties'!$C$534,500,Transacties!$D$3:'Transacties'!$D$534, A12)</f>
        <v>0</v>
      </c>
    </row>
    <row r="13" spans="1:9" x14ac:dyDescent="0.25">
      <c r="F13" s="7"/>
      <c r="H13" s="2">
        <f>IF(AND(NOT(ISBLANK(A13)), ISBLANK(E13), ISBLANK(G13)),12-Standaardwaarden!C$2,IF(NOT(ISBLANK(A13)),(IF(AND(ISBLANK(E13),MONTH(G13)&gt;Standaardwaarden!C$2), MONTH(G13)-Standaardwaarden!C$2, 12-Standaardwaarden!C$2))))*Standaardwaarden!$D$2 + IF(AND(NOT(ISBLANK(A13)), ISBLANK(E13), ISBLANK(G13)),Standaardwaarden!C$2,IF(NOT(ISBLANK(A13)),(IF(AND(ISBLANK(E13),MONTH(G13)&lt;Standaardwaarden!C$2), MONTH(G13), Standaardwaarden!C$2-MONTH(G13)))))*Standaardwaarden!$B$2</f>
        <v>0</v>
      </c>
      <c r="I13" s="2">
        <f>H13 - SUMIFS(Transacties!$F$3:'Transacties'!$F$534,Transacties!$C$3:'Transacties'!$C$534,500,Transacties!$D$3:'Transacties'!$D$534, A13)</f>
        <v>0</v>
      </c>
    </row>
    <row r="14" spans="1:9" x14ac:dyDescent="0.25">
      <c r="F14" s="7"/>
      <c r="H14" s="2">
        <f>IF(AND(NOT(ISBLANK(A14)), ISBLANK(E14), ISBLANK(G14)),12-Standaardwaarden!C$2,IF(NOT(ISBLANK(A14)),(IF(AND(ISBLANK(E14),MONTH(G14)&gt;Standaardwaarden!C$2), MONTH(G14)-Standaardwaarden!C$2, 12-Standaardwaarden!C$2))))*Standaardwaarden!$D$2 + IF(AND(NOT(ISBLANK(A14)), ISBLANK(E14), ISBLANK(G14)),Standaardwaarden!C$2,IF(NOT(ISBLANK(A14)),(IF(AND(ISBLANK(E14),MONTH(G14)&lt;Standaardwaarden!C$2), MONTH(G14), Standaardwaarden!C$2-MONTH(G14)))))*Standaardwaarden!$B$2</f>
        <v>0</v>
      </c>
      <c r="I14" s="2">
        <f>H14 - SUMIFS(Transacties!$F$3:'Transacties'!$F$534,Transacties!$C$3:'Transacties'!$C$534,500,Transacties!$D$3:'Transacties'!$D$534, A14)</f>
        <v>0</v>
      </c>
    </row>
    <row r="15" spans="1:9" x14ac:dyDescent="0.25">
      <c r="F15" s="7"/>
      <c r="H15" s="2">
        <f>IF(AND(NOT(ISBLANK(A15)), ISBLANK(E15), ISBLANK(G15)),12-Standaardwaarden!C$2,IF(NOT(ISBLANK(A15)),(IF(AND(ISBLANK(E15),MONTH(G15)&gt;Standaardwaarden!C$2), MONTH(G15)-Standaardwaarden!C$2, 12-Standaardwaarden!C$2))))*Standaardwaarden!$D$2 + IF(AND(NOT(ISBLANK(A15)), ISBLANK(E15), ISBLANK(G15)),Standaardwaarden!C$2,IF(NOT(ISBLANK(A15)),(IF(AND(ISBLANK(E15),MONTH(G15)&lt;Standaardwaarden!C$2), MONTH(G15), Standaardwaarden!C$2-MONTH(G15)))))*Standaardwaarden!$B$2</f>
        <v>0</v>
      </c>
      <c r="I15" s="2">
        <f>H15 - SUMIFS(Transacties!$F$3:'Transacties'!$F$534,Transacties!$C$3:'Transacties'!$C$534,500,Transacties!$D$3:'Transacties'!$D$534, A15)</f>
        <v>0</v>
      </c>
    </row>
    <row r="16" spans="1:9" x14ac:dyDescent="0.25">
      <c r="F16" s="7"/>
      <c r="H16" s="2">
        <f>IF(AND(NOT(ISBLANK(A16)), ISBLANK(E16), ISBLANK(G16)),12-Standaardwaarden!C$2,IF(NOT(ISBLANK(A16)),(IF(AND(ISBLANK(E16),MONTH(G16)&gt;Standaardwaarden!C$2), MONTH(G16)-Standaardwaarden!C$2, 12-Standaardwaarden!C$2))))*Standaardwaarden!$D$2 + IF(AND(NOT(ISBLANK(A16)), ISBLANK(E16), ISBLANK(G16)),Standaardwaarden!C$2,IF(NOT(ISBLANK(A16)),(IF(AND(ISBLANK(E16),MONTH(G16)&lt;Standaardwaarden!C$2), MONTH(G16), Standaardwaarden!C$2-MONTH(G16)))))*Standaardwaarden!$B$2</f>
        <v>0</v>
      </c>
      <c r="I16" s="2">
        <f>H16 - SUMIFS(Transacties!$F$3:'Transacties'!$F$534,Transacties!$C$3:'Transacties'!$C$534,500,Transacties!$D$3:'Transacties'!$D$534, A16)</f>
        <v>0</v>
      </c>
    </row>
    <row r="17" spans="6:9" x14ac:dyDescent="0.25">
      <c r="F17" s="7"/>
      <c r="H17" s="2">
        <f>IF(AND(NOT(ISBLANK(A17)), ISBLANK(E17), ISBLANK(G17)),12-Standaardwaarden!C$2,IF(NOT(ISBLANK(A17)),(IF(AND(ISBLANK(E17),MONTH(G17)&gt;Standaardwaarden!C$2), MONTH(G17)-Standaardwaarden!C$2, 12-Standaardwaarden!C$2))))*Standaardwaarden!$D$2 + IF(AND(NOT(ISBLANK(A17)), ISBLANK(E17), ISBLANK(G17)),Standaardwaarden!C$2,IF(NOT(ISBLANK(A17)),(IF(AND(ISBLANK(E17),MONTH(G17)&lt;Standaardwaarden!C$2), MONTH(G17), Standaardwaarden!C$2-MONTH(G17)))))*Standaardwaarden!$B$2</f>
        <v>0</v>
      </c>
      <c r="I17" s="2">
        <f>H17 - SUMIFS(Transacties!$F$3:'Transacties'!$F$534,Transacties!$C$3:'Transacties'!$C$534,500,Transacties!$D$3:'Transacties'!$D$534, A17)</f>
        <v>0</v>
      </c>
    </row>
    <row r="18" spans="6:9" x14ac:dyDescent="0.25">
      <c r="F18" s="7"/>
      <c r="H18" s="2">
        <f>IF(AND(NOT(ISBLANK(A18)), ISBLANK(E18), ISBLANK(G18)),12-Standaardwaarden!C$2,IF(NOT(ISBLANK(A18)),(IF(AND(ISBLANK(E18),MONTH(G18)&gt;Standaardwaarden!C$2), MONTH(G18)-Standaardwaarden!C$2, 12-Standaardwaarden!C$2))))*Standaardwaarden!$D$2 + IF(AND(NOT(ISBLANK(A18)), ISBLANK(E18), ISBLANK(G18)),Standaardwaarden!C$2,IF(NOT(ISBLANK(A18)),(IF(AND(ISBLANK(E18),MONTH(G18)&lt;Standaardwaarden!C$2), MONTH(G18), Standaardwaarden!C$2-MONTH(G18)))))*Standaardwaarden!$B$2</f>
        <v>0</v>
      </c>
      <c r="I18" s="2">
        <f>H18 - SUMIFS(Transacties!$F$3:'Transacties'!$F$534,Transacties!$C$3:'Transacties'!$C$534,500,Transacties!$D$3:'Transacties'!$D$534, A18)</f>
        <v>0</v>
      </c>
    </row>
    <row r="19" spans="6:9" x14ac:dyDescent="0.25">
      <c r="F19" s="7"/>
      <c r="H19" s="2">
        <f>IF(AND(NOT(ISBLANK(A19)), ISBLANK(E19), ISBLANK(G19)),12-Standaardwaarden!C$2,IF(NOT(ISBLANK(A19)),(IF(AND(ISBLANK(E19),MONTH(G19)&gt;Standaardwaarden!C$2), MONTH(G19)-Standaardwaarden!C$2, 12-Standaardwaarden!C$2))))*Standaardwaarden!$D$2 + IF(AND(NOT(ISBLANK(A19)), ISBLANK(E19), ISBLANK(G19)),Standaardwaarden!C$2,IF(NOT(ISBLANK(A19)),(IF(AND(ISBLANK(E19),MONTH(G19)&lt;Standaardwaarden!C$2), MONTH(G19), Standaardwaarden!C$2-MONTH(G19)))))*Standaardwaarden!$B$2</f>
        <v>0</v>
      </c>
      <c r="I19" s="2">
        <f>H19 - SUMIFS(Transacties!$F$3:'Transacties'!$F$534,Transacties!$C$3:'Transacties'!$C$534,500,Transacties!$D$3:'Transacties'!$D$534, A19)</f>
        <v>0</v>
      </c>
    </row>
    <row r="20" spans="6:9" x14ac:dyDescent="0.25">
      <c r="F20" s="7"/>
      <c r="H20" s="2">
        <f>IF(AND(NOT(ISBLANK(A20)), ISBLANK(E20), ISBLANK(G20)),12-Standaardwaarden!C$2,IF(NOT(ISBLANK(A20)),(IF(AND(ISBLANK(E20),MONTH(G20)&gt;Standaardwaarden!C$2), MONTH(G20)-Standaardwaarden!C$2, 12-Standaardwaarden!C$2))))*Standaardwaarden!$D$2 + IF(AND(NOT(ISBLANK(A20)), ISBLANK(E20), ISBLANK(G20)),Standaardwaarden!C$2,IF(NOT(ISBLANK(A20)),(IF(AND(ISBLANK(E20),MONTH(G20)&lt;Standaardwaarden!C$2), MONTH(G20), Standaardwaarden!C$2-MONTH(G20)))))*Standaardwaarden!$B$2</f>
        <v>0</v>
      </c>
      <c r="I20" s="2">
        <f>H20 - SUMIFS(Transacties!$F$3:'Transacties'!$F$534,Transacties!$C$3:'Transacties'!$C$534,500,Transacties!$D$3:'Transacties'!$D$534, A20)</f>
        <v>0</v>
      </c>
    </row>
    <row r="21" spans="6:9" x14ac:dyDescent="0.25">
      <c r="F21" s="7"/>
      <c r="H21" s="2">
        <f>IF(AND(NOT(ISBLANK(A21)), ISBLANK(E21), ISBLANK(G21)),12-Standaardwaarden!C$2,IF(NOT(ISBLANK(A21)),(IF(AND(ISBLANK(E21),MONTH(G21)&gt;Standaardwaarden!C$2), MONTH(G21)-Standaardwaarden!C$2, 12-Standaardwaarden!C$2))))*Standaardwaarden!$D$2 + IF(AND(NOT(ISBLANK(A21)), ISBLANK(E21), ISBLANK(G21)),Standaardwaarden!C$2,IF(NOT(ISBLANK(A21)),(IF(AND(ISBLANK(E21),MONTH(G21)&lt;Standaardwaarden!C$2), MONTH(G21), Standaardwaarden!C$2-MONTH(G21)))))*Standaardwaarden!$B$2</f>
        <v>0</v>
      </c>
      <c r="I21" s="2">
        <f>H21 - SUMIFS(Transacties!$F$3:'Transacties'!$F$534,Transacties!$C$3:'Transacties'!$C$534,500,Transacties!$D$3:'Transacties'!$D$534, A21)</f>
        <v>0</v>
      </c>
    </row>
    <row r="22" spans="6:9" x14ac:dyDescent="0.25">
      <c r="F22" s="7"/>
      <c r="H22" s="2">
        <f>IF(AND(NOT(ISBLANK(A22)), ISBLANK(E22), ISBLANK(G22)),12-Standaardwaarden!C$2,IF(NOT(ISBLANK(A22)),(IF(AND(ISBLANK(E22),MONTH(G22)&gt;Standaardwaarden!C$2), MONTH(G22)-Standaardwaarden!C$2, 12-Standaardwaarden!C$2))))*Standaardwaarden!$D$2 + IF(AND(NOT(ISBLANK(A22)), ISBLANK(E22), ISBLANK(G22)),Standaardwaarden!C$2,IF(NOT(ISBLANK(A22)),(IF(AND(ISBLANK(E22),MONTH(G22)&lt;Standaardwaarden!C$2), MONTH(G22), Standaardwaarden!C$2-MONTH(G22)))))*Standaardwaarden!$B$2</f>
        <v>0</v>
      </c>
      <c r="I22" s="2">
        <f>H22 - SUMIFS(Transacties!$F$3:'Transacties'!$F$534,Transacties!$C$3:'Transacties'!$C$534,500,Transacties!$D$3:'Transacties'!$D$534, A22)</f>
        <v>0</v>
      </c>
    </row>
    <row r="23" spans="6:9" x14ac:dyDescent="0.25">
      <c r="F23" s="7"/>
      <c r="H23" s="2">
        <f>IF(AND(NOT(ISBLANK(A23)), ISBLANK(E23), ISBLANK(G23)),12-Standaardwaarden!C$2,IF(NOT(ISBLANK(A23)),(IF(AND(ISBLANK(E23),MONTH(G23)&gt;Standaardwaarden!C$2), MONTH(G23)-Standaardwaarden!C$2, 12-Standaardwaarden!C$2))))*Standaardwaarden!$D$2 + IF(AND(NOT(ISBLANK(A23)), ISBLANK(E23), ISBLANK(G23)),Standaardwaarden!C$2,IF(NOT(ISBLANK(A23)),(IF(AND(ISBLANK(E23),MONTH(G23)&lt;Standaardwaarden!C$2), MONTH(G23), Standaardwaarden!C$2-MONTH(G23)))))*Standaardwaarden!$B$2</f>
        <v>0</v>
      </c>
      <c r="I23" s="2">
        <f>H23 - SUMIFS(Transacties!$F$3:'Transacties'!$F$534,Transacties!$C$3:'Transacties'!$C$534,500,Transacties!$D$3:'Transacties'!$D$534, A23)</f>
        <v>0</v>
      </c>
    </row>
    <row r="24" spans="6:9" x14ac:dyDescent="0.25">
      <c r="F24" s="7"/>
      <c r="H24" s="2">
        <f>IF(AND(NOT(ISBLANK(A24)), ISBLANK(E24), ISBLANK(G24)),12-Standaardwaarden!C$2,IF(NOT(ISBLANK(A24)),(IF(AND(ISBLANK(E24),MONTH(G24)&gt;Standaardwaarden!C$2), MONTH(G24)-Standaardwaarden!C$2, 12-Standaardwaarden!C$2))))*Standaardwaarden!$D$2 + IF(AND(NOT(ISBLANK(A24)), ISBLANK(E24), ISBLANK(G24)),Standaardwaarden!C$2,IF(NOT(ISBLANK(A24)),(IF(AND(ISBLANK(E24),MONTH(G24)&lt;Standaardwaarden!C$2), MONTH(G24), Standaardwaarden!C$2-MONTH(G24)))))*Standaardwaarden!$B$2</f>
        <v>0</v>
      </c>
      <c r="I24" s="2">
        <f>H24 - SUMIFS(Transacties!$F$3:'Transacties'!$F$534,Transacties!$C$3:'Transacties'!$C$534,500,Transacties!$D$3:'Transacties'!$D$534, A24)</f>
        <v>0</v>
      </c>
    </row>
    <row r="25" spans="6:9" x14ac:dyDescent="0.25">
      <c r="F25" s="7"/>
      <c r="H25" s="2">
        <f>IF(AND(NOT(ISBLANK(A25)), ISBLANK(E25), ISBLANK(G25)),12-Standaardwaarden!C$2,IF(NOT(ISBLANK(A25)),(IF(AND(ISBLANK(E25),MONTH(G25)&gt;Standaardwaarden!C$2), MONTH(G25)-Standaardwaarden!C$2, 12-Standaardwaarden!C$2))))*Standaardwaarden!$D$2 + IF(AND(NOT(ISBLANK(A25)), ISBLANK(E25), ISBLANK(G25)),Standaardwaarden!C$2,IF(NOT(ISBLANK(A25)),(IF(AND(ISBLANK(E25),MONTH(G25)&lt;Standaardwaarden!C$2), MONTH(G25), Standaardwaarden!C$2-MONTH(G25)))))*Standaardwaarden!$B$2</f>
        <v>0</v>
      </c>
      <c r="I25" s="2">
        <f>H25 - SUMIFS(Transacties!$F$3:'Transacties'!$F$534,Transacties!$C$3:'Transacties'!$C$534,500,Transacties!$D$3:'Transacties'!$D$534, A25)</f>
        <v>0</v>
      </c>
    </row>
    <row r="26" spans="6:9" x14ac:dyDescent="0.25">
      <c r="F26" s="7"/>
      <c r="H26" s="2">
        <f>IF(AND(NOT(ISBLANK(A26)), ISBLANK(E26), ISBLANK(G26)),12-Standaardwaarden!C$2,IF(NOT(ISBLANK(A26)),(IF(AND(ISBLANK(E26),MONTH(G26)&gt;Standaardwaarden!C$2), MONTH(G26)-Standaardwaarden!C$2, 12-Standaardwaarden!C$2))))*Standaardwaarden!$D$2 + IF(AND(NOT(ISBLANK(A26)), ISBLANK(E26), ISBLANK(G26)),Standaardwaarden!C$2,IF(NOT(ISBLANK(A26)),(IF(AND(ISBLANK(E26),MONTH(G26)&lt;Standaardwaarden!C$2), MONTH(G26), Standaardwaarden!C$2-MONTH(G26)))))*Standaardwaarden!$B$2</f>
        <v>0</v>
      </c>
      <c r="I26" s="2">
        <f>H26 - SUMIFS(Transacties!$F$3:'Transacties'!$F$534,Transacties!$C$3:'Transacties'!$C$534,500,Transacties!$D$3:'Transacties'!$D$534, A26)</f>
        <v>0</v>
      </c>
    </row>
    <row r="27" spans="6:9" x14ac:dyDescent="0.25">
      <c r="F27" s="7"/>
      <c r="H27" s="2">
        <f>IF(AND(NOT(ISBLANK(A27)), ISBLANK(E27), ISBLANK(G27)),12-Standaardwaarden!C$2,IF(NOT(ISBLANK(A27)),(IF(AND(ISBLANK(E27),MONTH(G27)&gt;Standaardwaarden!C$2), MONTH(G27)-Standaardwaarden!C$2, 12-Standaardwaarden!C$2))))*Standaardwaarden!$D$2 + IF(AND(NOT(ISBLANK(A27)), ISBLANK(E27), ISBLANK(G27)),Standaardwaarden!C$2,IF(NOT(ISBLANK(A27)),(IF(AND(ISBLANK(E27),MONTH(G27)&lt;Standaardwaarden!C$2), MONTH(G27), Standaardwaarden!C$2-MONTH(G27)))))*Standaardwaarden!$B$2</f>
        <v>0</v>
      </c>
      <c r="I27" s="2">
        <f>H27 - SUMIFS(Transacties!$F$3:'Transacties'!$F$534,Transacties!$C$3:'Transacties'!$C$534,500,Transacties!$D$3:'Transacties'!$D$534, A27)</f>
        <v>0</v>
      </c>
    </row>
    <row r="28" spans="6:9" x14ac:dyDescent="0.25">
      <c r="F28" s="7"/>
      <c r="H28" s="2">
        <f>IF(AND(NOT(ISBLANK(A28)), ISBLANK(E28), ISBLANK(G28)),12-Standaardwaarden!C$2,IF(NOT(ISBLANK(A28)),(IF(AND(ISBLANK(E28),MONTH(G28)&gt;Standaardwaarden!C$2), MONTH(G28)-Standaardwaarden!C$2, 12-Standaardwaarden!C$2))))*Standaardwaarden!$D$2 + IF(AND(NOT(ISBLANK(A28)), ISBLANK(E28), ISBLANK(G28)),Standaardwaarden!C$2,IF(NOT(ISBLANK(A28)),(IF(AND(ISBLANK(E28),MONTH(G28)&lt;Standaardwaarden!C$2), MONTH(G28), Standaardwaarden!C$2-MONTH(G28)))))*Standaardwaarden!$B$2</f>
        <v>0</v>
      </c>
      <c r="I28" s="2">
        <f>H28 - SUMIFS(Transacties!$F$3:'Transacties'!$F$534,Transacties!$C$3:'Transacties'!$C$534,500,Transacties!$D$3:'Transacties'!$D$534, A28)</f>
        <v>0</v>
      </c>
    </row>
    <row r="29" spans="6:9" x14ac:dyDescent="0.25">
      <c r="F29" s="7"/>
      <c r="H29" s="2">
        <f>IF(AND(NOT(ISBLANK(A29)), ISBLANK(E29), ISBLANK(G29)),12-Standaardwaarden!C$2,IF(NOT(ISBLANK(A29)),(IF(AND(ISBLANK(E29),MONTH(G29)&gt;Standaardwaarden!C$2), MONTH(G29)-Standaardwaarden!C$2, 12-Standaardwaarden!C$2))))*Standaardwaarden!$D$2 + IF(AND(NOT(ISBLANK(A29)), ISBLANK(E29), ISBLANK(G29)),Standaardwaarden!C$2,IF(NOT(ISBLANK(A29)),(IF(AND(ISBLANK(E29),MONTH(G29)&lt;Standaardwaarden!C$2), MONTH(G29), Standaardwaarden!C$2-MONTH(G29)))))*Standaardwaarden!$B$2</f>
        <v>0</v>
      </c>
      <c r="I29" s="2">
        <f>H29 - SUMIFS(Transacties!$F$3:'Transacties'!$F$534,Transacties!$C$3:'Transacties'!$C$534,500,Transacties!$D$3:'Transacties'!$D$534, A29)</f>
        <v>0</v>
      </c>
    </row>
    <row r="30" spans="6:9" x14ac:dyDescent="0.25">
      <c r="F30" s="7"/>
      <c r="H30" s="2">
        <f>IF(AND(NOT(ISBLANK(A30)), ISBLANK(E30), ISBLANK(G30)),12-Standaardwaarden!C$2,IF(NOT(ISBLANK(A30)),(IF(AND(ISBLANK(E30),MONTH(G30)&gt;Standaardwaarden!C$2), MONTH(G30)-Standaardwaarden!C$2, 12-Standaardwaarden!C$2))))*Standaardwaarden!$D$2 + IF(AND(NOT(ISBLANK(A30)), ISBLANK(E30), ISBLANK(G30)),Standaardwaarden!C$2,IF(NOT(ISBLANK(A30)),(IF(AND(ISBLANK(E30),MONTH(G30)&lt;Standaardwaarden!C$2), MONTH(G30), Standaardwaarden!C$2-MONTH(G30)))))*Standaardwaarden!$B$2</f>
        <v>0</v>
      </c>
      <c r="I30" s="2">
        <f>H30 - SUMIFS(Transacties!$F$3:'Transacties'!$F$534,Transacties!$C$3:'Transacties'!$C$534,500,Transacties!$D$3:'Transacties'!$D$534, A30)</f>
        <v>0</v>
      </c>
    </row>
    <row r="31" spans="6:9" x14ac:dyDescent="0.25">
      <c r="F31" s="7"/>
      <c r="H31" s="2">
        <f>IF(AND(NOT(ISBLANK(A31)), ISBLANK(E31), ISBLANK(G31)),12-Standaardwaarden!C$2,IF(NOT(ISBLANK(A31)),(IF(AND(ISBLANK(E31),MONTH(G31)&gt;Standaardwaarden!C$2), MONTH(G31)-Standaardwaarden!C$2, 12-Standaardwaarden!C$2))))*Standaardwaarden!$D$2 + IF(AND(NOT(ISBLANK(A31)), ISBLANK(E31), ISBLANK(G31)),Standaardwaarden!C$2,IF(NOT(ISBLANK(A31)),(IF(AND(ISBLANK(E31),MONTH(G31)&lt;Standaardwaarden!C$2), MONTH(G31), Standaardwaarden!C$2-MONTH(G31)))))*Standaardwaarden!$B$2</f>
        <v>0</v>
      </c>
      <c r="I31" s="2">
        <f>H31 - SUMIFS(Transacties!$F$3:'Transacties'!$F$534,Transacties!$C$3:'Transacties'!$C$534,500,Transacties!$D$3:'Transacties'!$D$534, A31)</f>
        <v>0</v>
      </c>
    </row>
    <row r="32" spans="6:9" x14ac:dyDescent="0.25">
      <c r="F32" s="7"/>
      <c r="H32" s="2">
        <f>IF(AND(NOT(ISBLANK(A32)), ISBLANK(E32), ISBLANK(G32)),12-Standaardwaarden!C$2,IF(NOT(ISBLANK(A32)),(IF(AND(ISBLANK(E32),MONTH(G32)&gt;Standaardwaarden!C$2), MONTH(G32)-Standaardwaarden!C$2, 12-Standaardwaarden!C$2))))*Standaardwaarden!$D$2 + IF(AND(NOT(ISBLANK(A32)), ISBLANK(E32), ISBLANK(G32)),Standaardwaarden!C$2,IF(NOT(ISBLANK(A32)),(IF(AND(ISBLANK(E32),MONTH(G32)&lt;Standaardwaarden!C$2), MONTH(G32), Standaardwaarden!C$2-MONTH(G32)))))*Standaardwaarden!$B$2</f>
        <v>0</v>
      </c>
      <c r="I32" s="2">
        <f>H32 - SUMIFS(Transacties!$F$3:'Transacties'!$F$534,Transacties!$C$3:'Transacties'!$C$534,500,Transacties!$D$3:'Transacties'!$D$534, A32)</f>
        <v>0</v>
      </c>
    </row>
    <row r="33" spans="6:9" x14ac:dyDescent="0.25">
      <c r="F33" s="7"/>
      <c r="H33" s="2"/>
      <c r="I33" s="2"/>
    </row>
    <row r="34" spans="6:9" x14ac:dyDescent="0.25">
      <c r="F34" s="7"/>
      <c r="H34" s="2"/>
      <c r="I34" s="2"/>
    </row>
    <row r="35" spans="6:9" x14ac:dyDescent="0.25">
      <c r="F35" s="7"/>
      <c r="H35" s="2"/>
      <c r="I35" s="2"/>
    </row>
    <row r="36" spans="6:9" x14ac:dyDescent="0.25">
      <c r="F36" s="7"/>
      <c r="H36" s="2"/>
      <c r="I36" s="2"/>
    </row>
    <row r="37" spans="6:9" x14ac:dyDescent="0.25">
      <c r="F37" s="7"/>
      <c r="H37" s="2"/>
      <c r="I37" s="2"/>
    </row>
    <row r="38" spans="6:9" x14ac:dyDescent="0.25">
      <c r="F38" s="7"/>
      <c r="H38" s="2"/>
      <c r="I38" s="2"/>
    </row>
    <row r="39" spans="6:9" x14ac:dyDescent="0.25">
      <c r="F39" s="7"/>
      <c r="H39" s="2"/>
      <c r="I39" s="2"/>
    </row>
    <row r="40" spans="6:9" x14ac:dyDescent="0.25">
      <c r="F40" s="7"/>
      <c r="H40" s="2"/>
      <c r="I40" s="2"/>
    </row>
    <row r="41" spans="6:9" x14ac:dyDescent="0.25">
      <c r="F41" s="7"/>
      <c r="H41" s="2"/>
      <c r="I41" s="2"/>
    </row>
    <row r="42" spans="6:9" x14ac:dyDescent="0.25">
      <c r="F42" s="7"/>
      <c r="H42" s="2"/>
      <c r="I42" s="2"/>
    </row>
    <row r="43" spans="6:9" x14ac:dyDescent="0.25">
      <c r="F43" s="7"/>
      <c r="H43" s="2"/>
      <c r="I4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252C-EAC0-4885-B267-47F44353D9FA}">
  <dimension ref="A2:I2"/>
  <sheetViews>
    <sheetView tabSelected="1" workbookViewId="0">
      <selection activeCell="H3" sqref="H3"/>
    </sheetView>
  </sheetViews>
  <sheetFormatPr defaultRowHeight="15" x14ac:dyDescent="0.25"/>
  <cols>
    <col min="1" max="2" width="15.28515625" style="11" customWidth="1"/>
    <col min="3" max="4" width="16" customWidth="1"/>
    <col min="5" max="5" width="7" customWidth="1"/>
    <col min="6" max="6" width="14.42578125" style="9" customWidth="1"/>
    <col min="7" max="7" width="85.42578125" customWidth="1"/>
    <col min="8" max="8" width="17.85546875" customWidth="1"/>
    <col min="9" max="9" width="9.140625" style="9"/>
  </cols>
  <sheetData>
    <row r="2" spans="1:9" s="3" customFormat="1" ht="30" x14ac:dyDescent="0.25">
      <c r="A2" s="10" t="s">
        <v>26</v>
      </c>
      <c r="B2" s="10" t="s">
        <v>50</v>
      </c>
      <c r="C2" s="3" t="s">
        <v>29</v>
      </c>
      <c r="D2" s="3" t="s">
        <v>39</v>
      </c>
      <c r="E2" s="3" t="s">
        <v>30</v>
      </c>
      <c r="F2" s="8" t="s">
        <v>27</v>
      </c>
      <c r="G2" s="3" t="s">
        <v>28</v>
      </c>
      <c r="H2" s="3" t="s">
        <v>43</v>
      </c>
      <c r="I2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C80D76-D90E-404F-BC5E-598A39809E50}">
          <x14:formula1>
            <xm:f>Debiteuren!$A$3:$A$9</xm:f>
          </x14:formula1>
          <xm:sqref>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11" sqref="B11"/>
    </sheetView>
  </sheetViews>
  <sheetFormatPr defaultRowHeight="15" x14ac:dyDescent="0.25"/>
  <cols>
    <col min="2" max="2" width="30.85546875" customWidth="1"/>
    <col min="3" max="3" width="12.42578125" customWidth="1"/>
    <col min="4" max="4" width="11.7109375" customWidth="1"/>
  </cols>
  <sheetData>
    <row r="1" spans="1:4" x14ac:dyDescent="0.25">
      <c r="B1" t="s">
        <v>21</v>
      </c>
    </row>
    <row r="3" spans="1:4" x14ac:dyDescent="0.25">
      <c r="A3" t="s">
        <v>31</v>
      </c>
      <c r="C3" s="6">
        <f>YEAR(Transacties!A3)-1</f>
        <v>1899</v>
      </c>
      <c r="D3">
        <f>YEAR(Transacties!A3)</f>
        <v>1900</v>
      </c>
    </row>
    <row r="4" spans="1:4" x14ac:dyDescent="0.25">
      <c r="A4">
        <v>500</v>
      </c>
      <c r="B4" t="s">
        <v>8</v>
      </c>
      <c r="C4">
        <f>SUMIF(Transacties!I3:'Transacties'!I500,Transacties!C3=Resultaten!A4)</f>
        <v>0</v>
      </c>
      <c r="D4" s="2">
        <f>SUMIF(Transacties!$C$3:$C$534,A4,Transacties!$F$3:'Transacties'!$F$534)</f>
        <v>0</v>
      </c>
    </row>
    <row r="5" spans="1:4" x14ac:dyDescent="0.25">
      <c r="A5">
        <v>600</v>
      </c>
      <c r="B5" t="s">
        <v>10</v>
      </c>
      <c r="D5" s="2">
        <f>SUMIF(Transacties!$C$3:$C$534,A5,Transacties!$F$3:'Transacties'!$F$534)</f>
        <v>0</v>
      </c>
    </row>
    <row r="6" spans="1:4" x14ac:dyDescent="0.25">
      <c r="A6">
        <v>700</v>
      </c>
      <c r="B6" t="s">
        <v>12</v>
      </c>
      <c r="D6" s="2">
        <f>SUMIF(Transacties!$C$3:$C$534,A6,Transacties!$F$3:'Transacties'!$F$534)</f>
        <v>0</v>
      </c>
    </row>
    <row r="7" spans="1:4" x14ac:dyDescent="0.25">
      <c r="A7">
        <v>701</v>
      </c>
      <c r="B7" t="s">
        <v>13</v>
      </c>
      <c r="D7" s="2">
        <f>SUMIF(Transacties!$C$3:$C$534,A7,Transacties!$F$3:'Transacties'!$F$534)</f>
        <v>0</v>
      </c>
    </row>
    <row r="8" spans="1:4" x14ac:dyDescent="0.25">
      <c r="A8">
        <v>501</v>
      </c>
      <c r="B8" t="s">
        <v>14</v>
      </c>
      <c r="D8" s="2">
        <f>Debiteuren!D10</f>
        <v>0</v>
      </c>
    </row>
    <row r="9" spans="1:4" x14ac:dyDescent="0.25">
      <c r="A9">
        <v>800</v>
      </c>
      <c r="B9" t="s">
        <v>15</v>
      </c>
      <c r="D9" s="2">
        <f>SUMIF(Transacties!$C$3:$C$534,A9,Transacties!$F$3:'Transacties'!$F$534)</f>
        <v>0</v>
      </c>
    </row>
    <row r="10" spans="1:4" x14ac:dyDescent="0.25">
      <c r="A10">
        <v>801</v>
      </c>
      <c r="B10" t="s">
        <v>45</v>
      </c>
      <c r="D10" s="2">
        <f>SUMIF(Transacties!$C$3:$C$534,A10,Transacties!$F$3:'Transacties'!$F$534)</f>
        <v>0</v>
      </c>
    </row>
    <row r="11" spans="1:4" x14ac:dyDescent="0.25">
      <c r="A11">
        <v>802</v>
      </c>
      <c r="B11" t="s">
        <v>62</v>
      </c>
      <c r="D11" s="2">
        <f>SUMIF(Transacties!$C$3:$C$534,A11,Transacties!$F$3:'Transacties'!$F$534)</f>
        <v>0</v>
      </c>
    </row>
    <row r="12" spans="1:4" x14ac:dyDescent="0.25">
      <c r="A12">
        <v>803</v>
      </c>
      <c r="B12" t="s">
        <v>59</v>
      </c>
      <c r="D12" s="2">
        <f>SUMIF(Transacties!$C$3:$C$534,A12,Transacties!$F$3:'Transacties'!$F$534)</f>
        <v>0</v>
      </c>
    </row>
    <row r="13" spans="1:4" x14ac:dyDescent="0.25">
      <c r="D13" s="2"/>
    </row>
    <row r="16" spans="1:4" x14ac:dyDescent="0.25">
      <c r="B16" t="s">
        <v>48</v>
      </c>
      <c r="D16" s="2">
        <f>SUM(D4:D12)</f>
        <v>0</v>
      </c>
    </row>
    <row r="18" spans="1:4" x14ac:dyDescent="0.25">
      <c r="A18">
        <v>900</v>
      </c>
      <c r="B18" t="s">
        <v>18</v>
      </c>
      <c r="D18" s="2">
        <f>Apparatuur!F14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F6" sqref="F6"/>
    </sheetView>
  </sheetViews>
  <sheetFormatPr defaultRowHeight="15" x14ac:dyDescent="0.25"/>
  <cols>
    <col min="2" max="2" width="26.140625" customWidth="1"/>
    <col min="3" max="3" width="13.85546875" customWidth="1"/>
    <col min="4" max="4" width="14.28515625" customWidth="1"/>
  </cols>
  <sheetData>
    <row r="1" spans="1:6" x14ac:dyDescent="0.25">
      <c r="B1" t="s">
        <v>49</v>
      </c>
    </row>
    <row r="3" spans="1:6" x14ac:dyDescent="0.25">
      <c r="C3" s="6">
        <f>YEAR(Transacties!A3)-1</f>
        <v>1899</v>
      </c>
      <c r="D3">
        <f>YEAR(Transacties!A3)</f>
        <v>1900</v>
      </c>
    </row>
    <row r="5" spans="1:6" x14ac:dyDescent="0.25">
      <c r="A5">
        <v>100</v>
      </c>
      <c r="B5" t="s">
        <v>51</v>
      </c>
      <c r="D5" s="2"/>
      <c r="F5" t="str">
        <f>IF((C5+SUMIF(Resultaten!A3:A50,"&lt;900",Resultaten!D3:D50))=D5,"OK","Niet alles gerubriceerd, controleer de transacties")</f>
        <v>OK</v>
      </c>
    </row>
    <row r="6" spans="1:6" x14ac:dyDescent="0.25">
      <c r="A6">
        <v>101</v>
      </c>
      <c r="B6" t="s">
        <v>52</v>
      </c>
      <c r="D6" s="2"/>
    </row>
    <row r="7" spans="1:6" x14ac:dyDescent="0.25">
      <c r="A7">
        <v>300</v>
      </c>
      <c r="B7" t="s">
        <v>20</v>
      </c>
      <c r="D7" s="2">
        <f>Apparatuur!E24</f>
        <v>0</v>
      </c>
    </row>
    <row r="8" spans="1:6" x14ac:dyDescent="0.25">
      <c r="A8">
        <v>400</v>
      </c>
      <c r="B8" t="s">
        <v>47</v>
      </c>
      <c r="D8" s="2">
        <f>SUM(Debiteuren!D10:D12)</f>
        <v>0</v>
      </c>
    </row>
    <row r="10" spans="1:6" x14ac:dyDescent="0.25">
      <c r="B10" t="s">
        <v>56</v>
      </c>
      <c r="D10" s="2">
        <f>SUM(D5:D8)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EB7B-C1F1-4FAD-99F7-3DC9377F5D7E}">
  <dimension ref="A1:F24"/>
  <sheetViews>
    <sheetView workbookViewId="0">
      <selection activeCell="D24" sqref="D24"/>
    </sheetView>
  </sheetViews>
  <sheetFormatPr defaultRowHeight="15" x14ac:dyDescent="0.25"/>
  <cols>
    <col min="1" max="1" width="30.42578125" customWidth="1"/>
    <col min="3" max="4" width="16.5703125" customWidth="1"/>
    <col min="5" max="5" width="11" customWidth="1"/>
    <col min="6" max="6" width="13.42578125" customWidth="1"/>
  </cols>
  <sheetData>
    <row r="1" spans="1:6" x14ac:dyDescent="0.25">
      <c r="A1" t="s">
        <v>20</v>
      </c>
      <c r="E1" s="9"/>
      <c r="F1" s="2"/>
    </row>
    <row r="2" spans="1:6" x14ac:dyDescent="0.25">
      <c r="E2" s="9"/>
      <c r="F2" s="2"/>
    </row>
    <row r="3" spans="1:6" ht="45" x14ac:dyDescent="0.25">
      <c r="A3" s="1"/>
      <c r="B3" s="1" t="s">
        <v>53</v>
      </c>
      <c r="C3" s="1" t="s">
        <v>54</v>
      </c>
      <c r="D3" s="1" t="s">
        <v>57</v>
      </c>
      <c r="E3" s="8" t="s">
        <v>55</v>
      </c>
      <c r="F3" s="12" t="s">
        <v>58</v>
      </c>
    </row>
    <row r="4" spans="1:6" x14ac:dyDescent="0.25">
      <c r="D4" s="2">
        <f>C4-B4*F4</f>
        <v>0</v>
      </c>
      <c r="E4" s="2"/>
      <c r="F4" s="2">
        <f>IF(B4&lt;5,C4/5,0)</f>
        <v>0</v>
      </c>
    </row>
    <row r="5" spans="1:6" x14ac:dyDescent="0.25">
      <c r="D5" s="2">
        <f t="shared" ref="D5:D22" si="0">C5-B5*F5</f>
        <v>0</v>
      </c>
      <c r="E5" s="2"/>
      <c r="F5" s="2">
        <f t="shared" ref="F5:F22" si="1">IF(B5&lt;5,C5/5,0)</f>
        <v>0</v>
      </c>
    </row>
    <row r="6" spans="1:6" x14ac:dyDescent="0.25">
      <c r="C6" s="2"/>
      <c r="D6" s="2">
        <f t="shared" si="0"/>
        <v>0</v>
      </c>
      <c r="E6" s="2"/>
      <c r="F6" s="2">
        <f t="shared" si="1"/>
        <v>0</v>
      </c>
    </row>
    <row r="7" spans="1:6" x14ac:dyDescent="0.25">
      <c r="C7" s="2"/>
      <c r="D7" s="2">
        <f t="shared" si="0"/>
        <v>0</v>
      </c>
      <c r="E7" s="2"/>
      <c r="F7" s="2">
        <f t="shared" si="1"/>
        <v>0</v>
      </c>
    </row>
    <row r="8" spans="1:6" x14ac:dyDescent="0.25">
      <c r="C8" s="2"/>
      <c r="D8" s="2">
        <f t="shared" si="0"/>
        <v>0</v>
      </c>
      <c r="E8" s="2"/>
      <c r="F8" s="2">
        <f t="shared" si="1"/>
        <v>0</v>
      </c>
    </row>
    <row r="9" spans="1:6" x14ac:dyDescent="0.25">
      <c r="C9" s="2"/>
      <c r="D9" s="2">
        <f t="shared" si="0"/>
        <v>0</v>
      </c>
      <c r="E9" s="2"/>
      <c r="F9" s="2">
        <f t="shared" si="1"/>
        <v>0</v>
      </c>
    </row>
    <row r="10" spans="1:6" x14ac:dyDescent="0.25">
      <c r="C10" s="2"/>
      <c r="D10" s="2">
        <f t="shared" si="0"/>
        <v>0</v>
      </c>
      <c r="E10" s="2"/>
      <c r="F10" s="2">
        <f t="shared" si="1"/>
        <v>0</v>
      </c>
    </row>
    <row r="11" spans="1:6" x14ac:dyDescent="0.25">
      <c r="C11" s="2"/>
      <c r="D11" s="2">
        <f t="shared" si="0"/>
        <v>0</v>
      </c>
      <c r="E11" s="2"/>
      <c r="F11" s="2">
        <f t="shared" si="1"/>
        <v>0</v>
      </c>
    </row>
    <row r="12" spans="1:6" x14ac:dyDescent="0.25">
      <c r="C12" s="2"/>
      <c r="D12" s="2">
        <f t="shared" si="0"/>
        <v>0</v>
      </c>
      <c r="E12" s="2"/>
      <c r="F12" s="2">
        <f t="shared" si="1"/>
        <v>0</v>
      </c>
    </row>
    <row r="13" spans="1:6" x14ac:dyDescent="0.25">
      <c r="D13" s="2">
        <f t="shared" si="0"/>
        <v>0</v>
      </c>
      <c r="F13" s="2">
        <f t="shared" si="1"/>
        <v>0</v>
      </c>
    </row>
    <row r="14" spans="1:6" x14ac:dyDescent="0.25">
      <c r="D14" s="2">
        <f t="shared" si="0"/>
        <v>0</v>
      </c>
      <c r="F14" s="2">
        <f t="shared" si="1"/>
        <v>0</v>
      </c>
    </row>
    <row r="15" spans="1:6" x14ac:dyDescent="0.25">
      <c r="D15" s="2">
        <f t="shared" si="0"/>
        <v>0</v>
      </c>
      <c r="F15" s="2">
        <f t="shared" si="1"/>
        <v>0</v>
      </c>
    </row>
    <row r="16" spans="1:6" x14ac:dyDescent="0.25">
      <c r="D16" s="2">
        <f t="shared" si="0"/>
        <v>0</v>
      </c>
      <c r="F16" s="2">
        <f t="shared" si="1"/>
        <v>0</v>
      </c>
    </row>
    <row r="17" spans="1:6" x14ac:dyDescent="0.25">
      <c r="D17" s="2">
        <f t="shared" si="0"/>
        <v>0</v>
      </c>
      <c r="F17" s="2">
        <f t="shared" si="1"/>
        <v>0</v>
      </c>
    </row>
    <row r="18" spans="1:6" x14ac:dyDescent="0.25">
      <c r="D18" s="2">
        <f t="shared" si="0"/>
        <v>0</v>
      </c>
      <c r="F18" s="2">
        <f t="shared" si="1"/>
        <v>0</v>
      </c>
    </row>
    <row r="19" spans="1:6" x14ac:dyDescent="0.25">
      <c r="D19" s="2">
        <f t="shared" si="0"/>
        <v>0</v>
      </c>
      <c r="F19" s="2">
        <f t="shared" si="1"/>
        <v>0</v>
      </c>
    </row>
    <row r="20" spans="1:6" x14ac:dyDescent="0.25">
      <c r="D20" s="2">
        <f t="shared" si="0"/>
        <v>0</v>
      </c>
      <c r="F20" s="2">
        <f t="shared" si="1"/>
        <v>0</v>
      </c>
    </row>
    <row r="21" spans="1:6" x14ac:dyDescent="0.25">
      <c r="D21" s="2">
        <f t="shared" si="0"/>
        <v>0</v>
      </c>
      <c r="F21" s="2">
        <f t="shared" si="1"/>
        <v>0</v>
      </c>
    </row>
    <row r="22" spans="1:6" x14ac:dyDescent="0.25">
      <c r="D22" s="2">
        <f t="shared" si="0"/>
        <v>0</v>
      </c>
      <c r="F22" s="2">
        <f t="shared" si="1"/>
        <v>0</v>
      </c>
    </row>
    <row r="24" spans="1:6" x14ac:dyDescent="0.25">
      <c r="A24" t="s">
        <v>56</v>
      </c>
      <c r="C24" s="2">
        <f>SUM(C4:C22)</f>
        <v>0</v>
      </c>
      <c r="D24" s="2">
        <f>SUM(D4:D22)</f>
        <v>0</v>
      </c>
      <c r="E24" s="2">
        <f>SUM(E4:E22)</f>
        <v>0</v>
      </c>
      <c r="F24" s="2">
        <f>SUM(F4:F22)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A573-15D3-4E08-88FD-00CA517FBFB7}">
  <dimension ref="A2:F20"/>
  <sheetViews>
    <sheetView workbookViewId="0">
      <selection activeCell="F3" sqref="F3"/>
    </sheetView>
  </sheetViews>
  <sheetFormatPr defaultRowHeight="15" x14ac:dyDescent="0.25"/>
  <cols>
    <col min="1" max="1" width="14" customWidth="1"/>
    <col min="2" max="2" width="49.140625" customWidth="1"/>
    <col min="3" max="4" width="19.5703125" customWidth="1"/>
    <col min="5" max="5" width="14.7109375" customWidth="1"/>
    <col min="6" max="6" width="14" customWidth="1"/>
  </cols>
  <sheetData>
    <row r="2" spans="1:6" x14ac:dyDescent="0.25">
      <c r="A2" t="s">
        <v>41</v>
      </c>
      <c r="B2" t="s">
        <v>0</v>
      </c>
      <c r="C2" t="s">
        <v>27</v>
      </c>
      <c r="E2" t="s">
        <v>40</v>
      </c>
      <c r="F2" t="s">
        <v>42</v>
      </c>
    </row>
    <row r="3" spans="1:6" x14ac:dyDescent="0.25">
      <c r="C3" s="2"/>
      <c r="D3" s="2"/>
    </row>
    <row r="10" spans="1:6" x14ac:dyDescent="0.25">
      <c r="B10" t="s">
        <v>5</v>
      </c>
      <c r="D10" s="2">
        <f>SUMIF(F3:F9,"",C3:C9)</f>
        <v>0</v>
      </c>
    </row>
    <row r="12" spans="1:6" x14ac:dyDescent="0.25">
      <c r="A12" t="s">
        <v>46</v>
      </c>
      <c r="D12" s="2">
        <f>SUM(Leden!I3:I32)</f>
        <v>0</v>
      </c>
    </row>
    <row r="20" spans="4:4" x14ac:dyDescent="0.25">
      <c r="D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1"/>
  <sheetViews>
    <sheetView workbookViewId="0">
      <selection activeCell="C11" sqref="C11"/>
    </sheetView>
  </sheetViews>
  <sheetFormatPr defaultRowHeight="15" x14ac:dyDescent="0.25"/>
  <cols>
    <col min="2" max="2" width="15.7109375" customWidth="1"/>
    <col min="3" max="3" width="26.7109375" customWidth="1"/>
    <col min="4" max="4" width="12" customWidth="1"/>
    <col min="5" max="5" width="13.42578125" customWidth="1"/>
    <col min="6" max="7" width="11.5703125" customWidth="1"/>
  </cols>
  <sheetData>
    <row r="2" spans="1:7" x14ac:dyDescent="0.25">
      <c r="B2" t="s">
        <v>6</v>
      </c>
    </row>
    <row r="3" spans="1:7" x14ac:dyDescent="0.25">
      <c r="A3" t="s">
        <v>22</v>
      </c>
      <c r="B3" t="s">
        <v>16</v>
      </c>
      <c r="D3" t="s">
        <v>33</v>
      </c>
      <c r="F3" t="s">
        <v>35</v>
      </c>
      <c r="G3" t="s">
        <v>36</v>
      </c>
    </row>
    <row r="4" spans="1:7" x14ac:dyDescent="0.25">
      <c r="A4">
        <v>500</v>
      </c>
      <c r="C4" t="s">
        <v>8</v>
      </c>
      <c r="D4" t="s">
        <v>9</v>
      </c>
      <c r="E4" t="s">
        <v>7</v>
      </c>
      <c r="F4">
        <v>27.5</v>
      </c>
      <c r="G4">
        <v>28.5</v>
      </c>
    </row>
    <row r="5" spans="1:7" x14ac:dyDescent="0.25">
      <c r="A5">
        <v>600</v>
      </c>
      <c r="C5" t="s">
        <v>10</v>
      </c>
      <c r="D5" t="s">
        <v>11</v>
      </c>
      <c r="E5" t="s">
        <v>37</v>
      </c>
      <c r="F5" s="4">
        <v>70</v>
      </c>
      <c r="G5" s="4">
        <v>90</v>
      </c>
    </row>
    <row r="6" spans="1:7" x14ac:dyDescent="0.25">
      <c r="A6">
        <v>700</v>
      </c>
      <c r="C6" t="s">
        <v>12</v>
      </c>
      <c r="D6" t="s">
        <v>11</v>
      </c>
      <c r="E6" t="s">
        <v>32</v>
      </c>
    </row>
    <row r="7" spans="1:7" x14ac:dyDescent="0.25">
      <c r="A7">
        <v>701</v>
      </c>
      <c r="C7" t="s">
        <v>13</v>
      </c>
      <c r="D7" t="s">
        <v>11</v>
      </c>
      <c r="E7" t="s">
        <v>34</v>
      </c>
      <c r="F7" s="4">
        <v>30</v>
      </c>
      <c r="G7" s="4">
        <v>80</v>
      </c>
    </row>
    <row r="8" spans="1:7" x14ac:dyDescent="0.25">
      <c r="A8">
        <v>501</v>
      </c>
      <c r="C8" t="s">
        <v>14</v>
      </c>
    </row>
    <row r="9" spans="1:7" x14ac:dyDescent="0.25">
      <c r="A9">
        <v>800</v>
      </c>
      <c r="C9" t="s">
        <v>15</v>
      </c>
      <c r="D9" t="s">
        <v>11</v>
      </c>
    </row>
    <row r="10" spans="1:7" x14ac:dyDescent="0.25">
      <c r="A10">
        <v>801</v>
      </c>
      <c r="C10" t="s">
        <v>45</v>
      </c>
      <c r="D10" t="s">
        <v>11</v>
      </c>
      <c r="E10" t="s">
        <v>44</v>
      </c>
    </row>
    <row r="11" spans="1:7" x14ac:dyDescent="0.25">
      <c r="A11">
        <v>802</v>
      </c>
      <c r="C11" t="s">
        <v>62</v>
      </c>
      <c r="D11" t="s">
        <v>11</v>
      </c>
      <c r="E11" t="s">
        <v>61</v>
      </c>
    </row>
    <row r="12" spans="1:7" x14ac:dyDescent="0.25">
      <c r="A12">
        <v>803</v>
      </c>
      <c r="C12" t="s">
        <v>59</v>
      </c>
      <c r="D12" t="s">
        <v>11</v>
      </c>
      <c r="E12" t="s">
        <v>60</v>
      </c>
    </row>
    <row r="13" spans="1:7" x14ac:dyDescent="0.25">
      <c r="A13">
        <v>900</v>
      </c>
      <c r="C13" t="s">
        <v>18</v>
      </c>
    </row>
    <row r="16" spans="1:7" x14ac:dyDescent="0.25">
      <c r="B16" t="s">
        <v>17</v>
      </c>
    </row>
    <row r="17" spans="1:3" x14ac:dyDescent="0.25">
      <c r="A17">
        <v>100</v>
      </c>
      <c r="C17" t="s">
        <v>51</v>
      </c>
    </row>
    <row r="18" spans="1:3" x14ac:dyDescent="0.25">
      <c r="A18">
        <v>101</v>
      </c>
      <c r="C18" t="s">
        <v>52</v>
      </c>
    </row>
    <row r="19" spans="1:3" x14ac:dyDescent="0.25">
      <c r="A19">
        <v>200</v>
      </c>
      <c r="C19" t="s">
        <v>19</v>
      </c>
    </row>
    <row r="20" spans="1:3" x14ac:dyDescent="0.25">
      <c r="A20">
        <v>300</v>
      </c>
      <c r="C20" t="s">
        <v>20</v>
      </c>
    </row>
    <row r="21" spans="1:3" x14ac:dyDescent="0.25">
      <c r="A21">
        <v>400</v>
      </c>
      <c r="C2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AF90-CCD9-4237-86A1-CE7D80E12D3C}">
  <dimension ref="A1:D4"/>
  <sheetViews>
    <sheetView workbookViewId="0">
      <selection activeCell="D2" sqref="D2"/>
    </sheetView>
  </sheetViews>
  <sheetFormatPr defaultRowHeight="15" x14ac:dyDescent="0.25"/>
  <cols>
    <col min="1" max="1" width="19.5703125" customWidth="1"/>
    <col min="2" max="2" width="14.42578125" customWidth="1"/>
    <col min="3" max="3" width="12.28515625" customWidth="1"/>
    <col min="4" max="4" width="9.5703125" customWidth="1"/>
  </cols>
  <sheetData>
    <row r="1" spans="1:4" x14ac:dyDescent="0.25">
      <c r="C1" t="s">
        <v>38</v>
      </c>
    </row>
    <row r="2" spans="1:4" x14ac:dyDescent="0.25">
      <c r="A2" t="s">
        <v>25</v>
      </c>
      <c r="B2" s="5">
        <v>27.5</v>
      </c>
      <c r="C2" s="6">
        <v>12</v>
      </c>
      <c r="D2" s="2"/>
    </row>
    <row r="4" spans="1:4" x14ac:dyDescent="0.25">
      <c r="D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Leden</vt:lpstr>
      <vt:lpstr>Transacties</vt:lpstr>
      <vt:lpstr>Resultaten</vt:lpstr>
      <vt:lpstr>Balans</vt:lpstr>
      <vt:lpstr>Apparatuur</vt:lpstr>
      <vt:lpstr>Debiteuren</vt:lpstr>
      <vt:lpstr>Rekeningschema</vt:lpstr>
      <vt:lpstr>Standaardwaarden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dickk</dc:creator>
  <cp:lastModifiedBy>dickk</cp:lastModifiedBy>
  <dcterms:created xsi:type="dcterms:W3CDTF">2020-12-19T10:30:17Z</dcterms:created>
  <dcterms:modified xsi:type="dcterms:W3CDTF">2020-12-27T21:58:10Z</dcterms:modified>
</cp:coreProperties>
</file>