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ck Sang\Desktop\5. Data Analytics\3. PolyU RA\1. Projects\3. Cust Value Chain Analysis\4. Regression\1. 2020-01\3. analysis\"/>
    </mc:Choice>
  </mc:AlternateContent>
  <bookViews>
    <workbookView xWindow="0" yWindow="0" windowWidth="19430" windowHeight="11030"/>
  </bookViews>
  <sheets>
    <sheet name="Data Input for Analysis" sheetId="24" r:id="rId1"/>
    <sheet name="1a. Script counts" sheetId="17" r:id="rId2"/>
    <sheet name="1b. Mapping Script counts" sheetId="18" r:id="rId3"/>
    <sheet name="1c. Raw Script counts" sheetId="19" r:id="rId4"/>
    <sheet name="1d. Pivots for Regression" sheetId="22" r:id="rId5"/>
    <sheet name="2a. Data points" sheetId="14" r:id="rId6"/>
    <sheet name="2b. Raw Database" sheetId="1" r:id="rId7"/>
    <sheet name="3. summary by year" sheetId="15" r:id="rId8"/>
  </sheets>
  <definedNames>
    <definedName name="_xlnm._FilterDatabase" localSheetId="2" hidden="1">'1b. Mapping Script counts'!$A$1:$D$57</definedName>
    <definedName name="_xlnm._FilterDatabase" localSheetId="3" hidden="1">'1c. Raw Script counts'!$A$1:$I$57</definedName>
    <definedName name="_xlnm._FilterDatabase" localSheetId="6" hidden="1">'2b. Raw Database'!$A$1:$E$540</definedName>
    <definedName name="_xlnm._FilterDatabase" localSheetId="7" hidden="1">'3. summary by year'!$A$2:$A$16</definedName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pivotCaches>
    <pivotCache cacheId="9" r:id="rId9"/>
    <pivotCache cacheId="10" r:id="rId10"/>
    <pivotCache cacheId="11" r:id="rId11"/>
  </pivotCaches>
</workbook>
</file>

<file path=xl/calcChain.xml><?xml version="1.0" encoding="utf-8"?>
<calcChain xmlns="http://schemas.openxmlformats.org/spreadsheetml/2006/main">
  <c r="C22" i="24" l="1"/>
  <c r="C24" i="24"/>
  <c r="C23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B24" i="24" l="1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30" i="24"/>
  <c r="C30" i="24" s="1"/>
  <c r="B29" i="24"/>
  <c r="C29" i="24" s="1"/>
  <c r="B27" i="24"/>
  <c r="C27" i="24" s="1"/>
  <c r="B28" i="24"/>
  <c r="C28" i="24" s="1"/>
  <c r="C36" i="18" l="1"/>
  <c r="C35" i="18"/>
  <c r="C34" i="18"/>
  <c r="C33" i="18"/>
  <c r="C32" i="18"/>
  <c r="C13" i="18"/>
  <c r="F25" i="17"/>
  <c r="I25" i="17"/>
  <c r="I23" i="17"/>
  <c r="H25" i="17"/>
  <c r="H23" i="17"/>
  <c r="G25" i="17"/>
  <c r="G23" i="17"/>
  <c r="F24" i="17"/>
  <c r="E25" i="17"/>
  <c r="E23" i="17"/>
  <c r="D25" i="17"/>
  <c r="D23" i="17"/>
  <c r="C25" i="17"/>
  <c r="C23" i="17"/>
  <c r="F23" i="17"/>
  <c r="I24" i="17"/>
  <c r="I22" i="17"/>
  <c r="H24" i="17"/>
  <c r="H22" i="17"/>
  <c r="G24" i="17"/>
  <c r="G22" i="17"/>
  <c r="F22" i="17"/>
  <c r="E24" i="17"/>
  <c r="E22" i="17"/>
  <c r="D24" i="17"/>
  <c r="D22" i="17"/>
  <c r="C24" i="17"/>
  <c r="C22" i="17"/>
  <c r="D21" i="24"/>
  <c r="E24" i="24"/>
  <c r="E12" i="24"/>
  <c r="H22" i="24"/>
  <c r="H12" i="24"/>
  <c r="D5" i="24"/>
  <c r="G24" i="24"/>
  <c r="G15" i="24"/>
  <c r="F23" i="24"/>
  <c r="F21" i="24"/>
  <c r="F15" i="24"/>
  <c r="F13" i="24"/>
  <c r="F7" i="24"/>
  <c r="E18" i="24"/>
  <c r="E10" i="24"/>
  <c r="H20" i="24"/>
  <c r="H8" i="24"/>
  <c r="D3" i="24"/>
  <c r="G8" i="24"/>
  <c r="I3" i="24"/>
  <c r="J24" i="24"/>
  <c r="J22" i="24"/>
  <c r="J20" i="24"/>
  <c r="J18" i="24"/>
  <c r="J16" i="24"/>
  <c r="J14" i="24"/>
  <c r="J12" i="24"/>
  <c r="J10" i="24"/>
  <c r="J8" i="24"/>
  <c r="J6" i="24"/>
  <c r="I23" i="24"/>
  <c r="I21" i="24"/>
  <c r="I19" i="24"/>
  <c r="I17" i="24"/>
  <c r="I15" i="24"/>
  <c r="I13" i="24"/>
  <c r="I11" i="24"/>
  <c r="I9" i="24"/>
  <c r="I7" i="24"/>
  <c r="D24" i="24"/>
  <c r="D22" i="24"/>
  <c r="D20" i="24"/>
  <c r="D18" i="24"/>
  <c r="D16" i="24"/>
  <c r="D14" i="24"/>
  <c r="D12" i="24"/>
  <c r="D10" i="24"/>
  <c r="D8" i="24"/>
  <c r="D6" i="24"/>
  <c r="G10" i="24"/>
  <c r="H4" i="24"/>
  <c r="H2" i="24"/>
  <c r="G13" i="24"/>
  <c r="G4" i="24"/>
  <c r="G20" i="24"/>
  <c r="F5" i="24"/>
  <c r="G19" i="24"/>
  <c r="E3" i="24"/>
  <c r="F4" i="24"/>
  <c r="G7" i="24"/>
  <c r="E2" i="24"/>
  <c r="J23" i="24"/>
  <c r="J19" i="24"/>
  <c r="J15" i="24"/>
  <c r="J11" i="24"/>
  <c r="J7" i="24"/>
  <c r="I22" i="24"/>
  <c r="I18" i="24"/>
  <c r="I14" i="24"/>
  <c r="I10" i="24"/>
  <c r="I6" i="24"/>
  <c r="D19" i="24"/>
  <c r="D15" i="24"/>
  <c r="D11" i="24"/>
  <c r="D7" i="24"/>
  <c r="H5" i="24"/>
  <c r="H3" i="24"/>
  <c r="E6" i="24"/>
  <c r="G16" i="24"/>
  <c r="E5" i="24"/>
  <c r="F2" i="24"/>
  <c r="F19" i="24"/>
  <c r="F11" i="24"/>
  <c r="E22" i="24"/>
  <c r="E14" i="24"/>
  <c r="E8" i="24"/>
  <c r="H18" i="24"/>
  <c r="H14" i="24"/>
  <c r="H6" i="24"/>
  <c r="G17" i="24"/>
  <c r="J2" i="24"/>
  <c r="J5" i="24"/>
  <c r="F24" i="24"/>
  <c r="F22" i="24"/>
  <c r="F20" i="24"/>
  <c r="F18" i="24"/>
  <c r="F16" i="24"/>
  <c r="F14" i="24"/>
  <c r="F12" i="24"/>
  <c r="F10" i="24"/>
  <c r="F8" i="24"/>
  <c r="F6" i="24"/>
  <c r="E23" i="24"/>
  <c r="E21" i="24"/>
  <c r="E19" i="24"/>
  <c r="E17" i="24"/>
  <c r="E15" i="24"/>
  <c r="E13" i="24"/>
  <c r="E11" i="24"/>
  <c r="E9" i="24"/>
  <c r="E7" i="24"/>
  <c r="H23" i="24"/>
  <c r="H21" i="24"/>
  <c r="H19" i="24"/>
  <c r="H17" i="24"/>
  <c r="H15" i="24"/>
  <c r="H13" i="24"/>
  <c r="H11" i="24"/>
  <c r="H9" i="24"/>
  <c r="H7" i="24"/>
  <c r="G22" i="24"/>
  <c r="G6" i="24"/>
  <c r="D4" i="24"/>
  <c r="D2" i="24"/>
  <c r="G9" i="24"/>
  <c r="G3" i="24"/>
  <c r="G23" i="24"/>
  <c r="J4" i="24"/>
  <c r="G11" i="24"/>
  <c r="I2" i="24"/>
  <c r="J3" i="24"/>
  <c r="I5" i="24"/>
  <c r="J21" i="24"/>
  <c r="J17" i="24"/>
  <c r="J13" i="24"/>
  <c r="J9" i="24"/>
  <c r="I24" i="24"/>
  <c r="I20" i="24"/>
  <c r="I16" i="24"/>
  <c r="I12" i="24"/>
  <c r="I8" i="24"/>
  <c r="D23" i="24"/>
  <c r="D17" i="24"/>
  <c r="D13" i="24"/>
  <c r="D9" i="24"/>
  <c r="G18" i="24"/>
  <c r="G21" i="24"/>
  <c r="G2" i="24"/>
  <c r="F3" i="24"/>
  <c r="G12" i="24"/>
  <c r="E4" i="24"/>
  <c r="F17" i="24"/>
  <c r="F9" i="24"/>
  <c r="E20" i="24"/>
  <c r="E16" i="24"/>
  <c r="H24" i="24"/>
  <c r="H16" i="24"/>
  <c r="H10" i="24"/>
  <c r="G14" i="24"/>
  <c r="G5" i="24"/>
  <c r="I4" i="24"/>
  <c r="M7" i="24" l="1"/>
  <c r="J22" i="17"/>
  <c r="Q22" i="17" s="1"/>
  <c r="J23" i="17"/>
  <c r="J24" i="17"/>
  <c r="S24" i="17" s="1"/>
  <c r="J25" i="17"/>
  <c r="Q25" i="17" s="1"/>
  <c r="L2" i="24"/>
  <c r="P3" i="24"/>
  <c r="L4" i="24"/>
  <c r="P5" i="24"/>
  <c r="N7" i="24"/>
  <c r="N15" i="24"/>
  <c r="M2" i="24"/>
  <c r="M4" i="24"/>
  <c r="N12" i="24"/>
  <c r="P2" i="24"/>
  <c r="L3" i="24"/>
  <c r="P4" i="24"/>
  <c r="L5" i="24"/>
  <c r="N11" i="24"/>
  <c r="N19" i="24"/>
  <c r="M3" i="24"/>
  <c r="M5" i="24"/>
  <c r="N8" i="24"/>
  <c r="N16" i="24"/>
  <c r="N23" i="24"/>
  <c r="N20" i="24"/>
  <c r="N24" i="24"/>
  <c r="N2" i="24"/>
  <c r="N3" i="24"/>
  <c r="N4" i="24"/>
  <c r="N5" i="24"/>
  <c r="L6" i="24"/>
  <c r="N9" i="24"/>
  <c r="N13" i="24"/>
  <c r="N17" i="24"/>
  <c r="N21" i="24"/>
  <c r="K2" i="24"/>
  <c r="O2" i="24"/>
  <c r="K3" i="24"/>
  <c r="O3" i="24"/>
  <c r="K4" i="24"/>
  <c r="O4" i="24"/>
  <c r="K5" i="24"/>
  <c r="O5" i="24"/>
  <c r="N6" i="24"/>
  <c r="N10" i="24"/>
  <c r="N14" i="24"/>
  <c r="N18" i="24"/>
  <c r="N22" i="24"/>
  <c r="K6" i="24"/>
  <c r="O6" i="24"/>
  <c r="K7" i="24"/>
  <c r="O7" i="24"/>
  <c r="K8" i="24"/>
  <c r="O8" i="24"/>
  <c r="K9" i="24"/>
  <c r="O9" i="24"/>
  <c r="K10" i="24"/>
  <c r="O10" i="24"/>
  <c r="K11" i="24"/>
  <c r="O11" i="24"/>
  <c r="K12" i="24"/>
  <c r="O12" i="24"/>
  <c r="K13" i="24"/>
  <c r="O13" i="24"/>
  <c r="K14" i="24"/>
  <c r="O14" i="24"/>
  <c r="K15" i="24"/>
  <c r="O15" i="24"/>
  <c r="K16" i="24"/>
  <c r="O16" i="24"/>
  <c r="K17" i="24"/>
  <c r="O17" i="24"/>
  <c r="K18" i="24"/>
  <c r="O18" i="24"/>
  <c r="K19" i="24"/>
  <c r="O19" i="24"/>
  <c r="K20" i="24"/>
  <c r="O20" i="24"/>
  <c r="K21" i="24"/>
  <c r="O21" i="24"/>
  <c r="K22" i="24"/>
  <c r="O22" i="24"/>
  <c r="K23" i="24"/>
  <c r="O23" i="24"/>
  <c r="K24" i="24"/>
  <c r="O24" i="24"/>
  <c r="P6" i="24"/>
  <c r="L7" i="24"/>
  <c r="P7" i="24"/>
  <c r="L8" i="24"/>
  <c r="P8" i="24"/>
  <c r="L9" i="24"/>
  <c r="P9" i="24"/>
  <c r="L10" i="24"/>
  <c r="P10" i="24"/>
  <c r="L11" i="24"/>
  <c r="P11" i="24"/>
  <c r="L12" i="24"/>
  <c r="P12" i="24"/>
  <c r="L13" i="24"/>
  <c r="P13" i="24"/>
  <c r="L14" i="24"/>
  <c r="P14" i="24"/>
  <c r="L15" i="24"/>
  <c r="P15" i="24"/>
  <c r="L16" i="24"/>
  <c r="P16" i="24"/>
  <c r="L17" i="24"/>
  <c r="P17" i="24"/>
  <c r="L18" i="24"/>
  <c r="P18" i="24"/>
  <c r="L19" i="24"/>
  <c r="P19" i="24"/>
  <c r="L20" i="24"/>
  <c r="P20" i="24"/>
  <c r="L21" i="24"/>
  <c r="P21" i="24"/>
  <c r="L22" i="24"/>
  <c r="P22" i="24"/>
  <c r="L23" i="24"/>
  <c r="P23" i="24"/>
  <c r="L24" i="24"/>
  <c r="P24" i="24"/>
  <c r="M6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K22" i="17"/>
  <c r="U22" i="17"/>
  <c r="O22" i="17"/>
  <c r="U23" i="17"/>
  <c r="K23" i="17"/>
  <c r="O23" i="17"/>
  <c r="K24" i="17"/>
  <c r="O24" i="17"/>
  <c r="K25" i="17"/>
  <c r="O25" i="17"/>
  <c r="L22" i="17"/>
  <c r="V22" i="17"/>
  <c r="P22" i="17"/>
  <c r="R23" i="17"/>
  <c r="L23" i="17"/>
  <c r="V23" i="17"/>
  <c r="P23" i="17"/>
  <c r="L24" i="17"/>
  <c r="P24" i="17"/>
  <c r="L25" i="17"/>
  <c r="P25" i="17"/>
  <c r="M22" i="17"/>
  <c r="M23" i="17"/>
  <c r="S23" i="17"/>
  <c r="M24" i="17"/>
  <c r="M25" i="17"/>
  <c r="N22" i="17"/>
  <c r="T22" i="17"/>
  <c r="N23" i="17"/>
  <c r="T23" i="17"/>
  <c r="N24" i="17"/>
  <c r="T24" i="17"/>
  <c r="N25" i="17"/>
  <c r="C14" i="18"/>
  <c r="A13" i="19"/>
  <c r="V24" i="17" l="1"/>
  <c r="Q24" i="17"/>
  <c r="U24" i="17"/>
  <c r="R24" i="17"/>
  <c r="R22" i="17"/>
  <c r="S22" i="17"/>
  <c r="T25" i="17"/>
  <c r="S25" i="17"/>
  <c r="V25" i="17"/>
  <c r="U25" i="17"/>
  <c r="Q23" i="17"/>
  <c r="R25" i="17"/>
  <c r="C9" i="18"/>
  <c r="A57" i="19" l="1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2" i="19"/>
  <c r="A11" i="19"/>
  <c r="A10" i="19"/>
  <c r="A9" i="19"/>
  <c r="A8" i="19"/>
  <c r="A7" i="19"/>
  <c r="A6" i="19"/>
  <c r="A5" i="19"/>
  <c r="A4" i="19"/>
  <c r="A3" i="19"/>
  <c r="A2" i="19"/>
  <c r="C37" i="18"/>
  <c r="C38" i="18" s="1"/>
  <c r="C25" i="18"/>
  <c r="C28" i="18" s="1"/>
  <c r="C20" i="18"/>
  <c r="C15" i="18"/>
  <c r="C19" i="18" s="1"/>
  <c r="D9" i="17"/>
  <c r="D11" i="17"/>
  <c r="D15" i="17"/>
  <c r="D5" i="17"/>
  <c r="G16" i="17"/>
  <c r="E4" i="17"/>
  <c r="G15" i="17"/>
  <c r="D8" i="17"/>
  <c r="H8" i="17"/>
  <c r="E11" i="17"/>
  <c r="I11" i="17"/>
  <c r="G4" i="17"/>
  <c r="I14" i="17"/>
  <c r="C14" i="17"/>
  <c r="D19" i="17"/>
  <c r="C8" i="17"/>
  <c r="F5" i="17"/>
  <c r="I20" i="17"/>
  <c r="G3" i="17"/>
  <c r="I13" i="17"/>
  <c r="E13" i="17"/>
  <c r="D18" i="17"/>
  <c r="E21" i="17"/>
  <c r="G12" i="17"/>
  <c r="G11" i="17"/>
  <c r="F6" i="17"/>
  <c r="E17" i="17"/>
  <c r="C11" i="17"/>
  <c r="G7" i="17"/>
  <c r="H21" i="17"/>
  <c r="C17" i="17"/>
  <c r="E15" i="17"/>
  <c r="E19" i="17"/>
  <c r="F21" i="17"/>
  <c r="C20" i="17"/>
  <c r="F16" i="17"/>
  <c r="D21" i="17"/>
  <c r="C13" i="17"/>
  <c r="E9" i="17"/>
  <c r="H18" i="17"/>
  <c r="G17" i="17"/>
  <c r="E6" i="17"/>
  <c r="I21" i="17"/>
  <c r="G8" i="17"/>
  <c r="H16" i="17"/>
  <c r="I7" i="17"/>
  <c r="H17" i="17"/>
  <c r="C5" i="17"/>
  <c r="D17" i="17"/>
  <c r="G21" i="17"/>
  <c r="H19" i="17"/>
  <c r="D7" i="17"/>
  <c r="I4" i="17"/>
  <c r="I16" i="17"/>
  <c r="E16" i="17"/>
  <c r="E12" i="17"/>
  <c r="I12" i="17"/>
  <c r="C12" i="17"/>
  <c r="F12" i="17"/>
  <c r="E7" i="17"/>
  <c r="D20" i="17"/>
  <c r="F17" i="17"/>
  <c r="F4" i="17"/>
  <c r="H5" i="17"/>
  <c r="G19" i="17"/>
  <c r="G13" i="17"/>
  <c r="C6" i="17"/>
  <c r="C18" i="17"/>
  <c r="C16" i="17"/>
  <c r="H14" i="17"/>
  <c r="F3" i="17"/>
  <c r="G14" i="17"/>
  <c r="H3" i="17"/>
  <c r="H11" i="17"/>
  <c r="D4" i="17"/>
  <c r="F19" i="17"/>
  <c r="D3" i="17"/>
  <c r="I15" i="17"/>
  <c r="D6" i="17"/>
  <c r="F7" i="17"/>
  <c r="G18" i="17"/>
  <c r="E8" i="17"/>
  <c r="I17" i="17"/>
  <c r="E14" i="17"/>
  <c r="H4" i="17"/>
  <c r="D16" i="17"/>
  <c r="H10" i="17"/>
  <c r="C15" i="17"/>
  <c r="E18" i="17"/>
  <c r="C7" i="17"/>
  <c r="F18" i="17"/>
  <c r="D14" i="17"/>
  <c r="G9" i="17"/>
  <c r="I5" i="17"/>
  <c r="F14" i="17"/>
  <c r="H9" i="17"/>
  <c r="I3" i="17"/>
  <c r="I9" i="17"/>
  <c r="C9" i="17"/>
  <c r="C10" i="17"/>
  <c r="D10" i="17"/>
  <c r="E5" i="17"/>
  <c r="H15" i="17"/>
  <c r="G20" i="17"/>
  <c r="F20" i="17"/>
  <c r="I6" i="17"/>
  <c r="I18" i="17"/>
  <c r="C4" i="17"/>
  <c r="E20" i="17"/>
  <c r="F13" i="17"/>
  <c r="H13" i="17"/>
  <c r="F9" i="17"/>
  <c r="H6" i="17"/>
  <c r="E3" i="17"/>
  <c r="F8" i="17"/>
  <c r="C3" i="17"/>
  <c r="F11" i="17"/>
  <c r="E10" i="17"/>
  <c r="H12" i="17"/>
  <c r="I19" i="17"/>
  <c r="G5" i="17"/>
  <c r="I10" i="17"/>
  <c r="D13" i="17"/>
  <c r="F10" i="17"/>
  <c r="C19" i="17"/>
  <c r="H20" i="17"/>
  <c r="D12" i="17"/>
  <c r="C21" i="17"/>
  <c r="H7" i="17"/>
  <c r="I8" i="17"/>
  <c r="F15" i="17"/>
  <c r="G10" i="17"/>
  <c r="G6" i="17"/>
  <c r="J17" i="17" l="1"/>
  <c r="R17" i="17" s="1"/>
  <c r="J13" i="17"/>
  <c r="S13" i="17" s="1"/>
  <c r="J11" i="17"/>
  <c r="J20" i="17"/>
  <c r="S20" i="17" s="1"/>
  <c r="J3" i="17"/>
  <c r="J10" i="17"/>
  <c r="J9" i="17"/>
  <c r="J21" i="17"/>
  <c r="J16" i="17"/>
  <c r="T16" i="17" s="1"/>
  <c r="J18" i="17"/>
  <c r="V18" i="17" s="1"/>
  <c r="J6" i="17"/>
  <c r="T6" i="17" s="1"/>
  <c r="J8" i="17"/>
  <c r="U8" i="17" s="1"/>
  <c r="J5" i="17"/>
  <c r="J14" i="17"/>
  <c r="S14" i="17" s="1"/>
  <c r="J7" i="17"/>
  <c r="J19" i="17"/>
  <c r="T19" i="17" s="1"/>
  <c r="J15" i="17"/>
  <c r="R15" i="17" s="1"/>
  <c r="J4" i="17"/>
  <c r="Q4" i="17" s="1"/>
  <c r="J12" i="17"/>
  <c r="R12" i="17" s="1"/>
  <c r="C26" i="18"/>
  <c r="C18" i="18"/>
  <c r="C27" i="18"/>
  <c r="R21" i="17"/>
  <c r="V11" i="17"/>
  <c r="R3" i="17"/>
  <c r="S5" i="17"/>
  <c r="R10" i="17"/>
  <c r="T9" i="17"/>
  <c r="Q7" i="17"/>
  <c r="K3" i="17"/>
  <c r="O4" i="17"/>
  <c r="K6" i="17"/>
  <c r="O8" i="17"/>
  <c r="K10" i="17"/>
  <c r="O12" i="17"/>
  <c r="K14" i="17"/>
  <c r="O16" i="17"/>
  <c r="K18" i="17"/>
  <c r="O20" i="17"/>
  <c r="L6" i="17"/>
  <c r="P16" i="17"/>
  <c r="P5" i="17"/>
  <c r="N7" i="17"/>
  <c r="N9" i="17"/>
  <c r="M11" i="17"/>
  <c r="M13" i="17"/>
  <c r="N15" i="17"/>
  <c r="N17" i="17"/>
  <c r="M19" i="17"/>
  <c r="P21" i="17"/>
  <c r="P3" i="17"/>
  <c r="P9" i="17"/>
  <c r="P13" i="17"/>
  <c r="L15" i="17"/>
  <c r="P17" i="17"/>
  <c r="N18" i="17"/>
  <c r="C21" i="18"/>
  <c r="C22" i="18" s="1"/>
  <c r="C10" i="18"/>
  <c r="C11" i="18" s="1"/>
  <c r="C7" i="18"/>
  <c r="C5" i="18"/>
  <c r="C3" i="18"/>
  <c r="C44" i="18"/>
  <c r="C45" i="18" s="1"/>
  <c r="C46" i="18" s="1"/>
  <c r="C29" i="18"/>
  <c r="C30" i="18" s="1"/>
  <c r="C39" i="18"/>
  <c r="C40" i="18" s="1"/>
  <c r="C23" i="18"/>
  <c r="C24" i="18" s="1"/>
  <c r="C16" i="18"/>
  <c r="C17" i="18" s="1"/>
  <c r="C12" i="18"/>
  <c r="U16" i="17" l="1"/>
  <c r="R16" i="17"/>
  <c r="V16" i="17"/>
  <c r="V20" i="17"/>
  <c r="U19" i="17"/>
  <c r="V15" i="17"/>
  <c r="T17" i="17"/>
  <c r="R19" i="17"/>
  <c r="V19" i="17"/>
  <c r="Q19" i="17"/>
  <c r="V17" i="17"/>
  <c r="R6" i="17"/>
  <c r="S6" i="17"/>
  <c r="T4" i="17"/>
  <c r="U17" i="17"/>
  <c r="Q10" i="17"/>
  <c r="T8" i="17"/>
  <c r="Q15" i="17"/>
  <c r="U10" i="17"/>
  <c r="Q17" i="17"/>
  <c r="U18" i="17"/>
  <c r="T18" i="17"/>
  <c r="R11" i="17"/>
  <c r="T13" i="17"/>
  <c r="U9" i="17"/>
  <c r="T10" i="17"/>
  <c r="T11" i="17"/>
  <c r="S18" i="17"/>
  <c r="V10" i="17"/>
  <c r="S17" i="17"/>
  <c r="Q11" i="17"/>
  <c r="V4" i="17"/>
  <c r="S12" i="17"/>
  <c r="Q12" i="17"/>
  <c r="U5" i="17"/>
  <c r="U12" i="17"/>
  <c r="U14" i="17"/>
  <c r="V14" i="17"/>
  <c r="S3" i="17"/>
  <c r="S11" i="17"/>
  <c r="V9" i="17"/>
  <c r="R8" i="17"/>
  <c r="R9" i="17"/>
  <c r="R4" i="17"/>
  <c r="R18" i="17"/>
  <c r="S21" i="17"/>
  <c r="T12" i="17"/>
  <c r="T21" i="17"/>
  <c r="Q8" i="17"/>
  <c r="U11" i="17"/>
  <c r="S8" i="17"/>
  <c r="Q18" i="17"/>
  <c r="U21" i="17"/>
  <c r="V8" i="17"/>
  <c r="S10" i="17"/>
  <c r="V3" i="17"/>
  <c r="U3" i="17"/>
  <c r="R7" i="17"/>
  <c r="V13" i="17"/>
  <c r="S15" i="17"/>
  <c r="Q20" i="17"/>
  <c r="T15" i="17"/>
  <c r="Q13" i="17"/>
  <c r="S16" i="17"/>
  <c r="R14" i="17"/>
  <c r="R5" i="17"/>
  <c r="V12" i="17"/>
  <c r="Q6" i="17"/>
  <c r="T5" i="17"/>
  <c r="S4" i="17"/>
  <c r="S9" i="17"/>
  <c r="R20" i="17"/>
  <c r="U15" i="17"/>
  <c r="V5" i="17"/>
  <c r="S19" i="17"/>
  <c r="U4" i="17"/>
  <c r="Q16" i="17"/>
  <c r="U7" i="17"/>
  <c r="Q21" i="17"/>
  <c r="T7" i="17"/>
  <c r="S7" i="17"/>
  <c r="V7" i="17"/>
  <c r="U6" i="17"/>
  <c r="V6" i="17"/>
  <c r="V21" i="17"/>
  <c r="Q9" i="17"/>
  <c r="Q14" i="17"/>
  <c r="U20" i="17"/>
  <c r="T3" i="17"/>
  <c r="Q5" i="17"/>
  <c r="U13" i="17"/>
  <c r="T20" i="17"/>
  <c r="Q3" i="17"/>
  <c r="T14" i="17"/>
  <c r="R13" i="17"/>
  <c r="P15" i="17"/>
  <c r="N4" i="17"/>
  <c r="N12" i="17"/>
  <c r="L3" i="17"/>
  <c r="O15" i="17"/>
  <c r="O3" i="17"/>
  <c r="M12" i="17"/>
  <c r="P12" i="17"/>
  <c r="L5" i="17"/>
  <c r="P20" i="17"/>
  <c r="N3" i="17"/>
  <c r="K15" i="17"/>
  <c r="L12" i="17"/>
  <c r="L13" i="17"/>
  <c r="N16" i="17"/>
  <c r="L16" i="17"/>
  <c r="M16" i="17"/>
  <c r="K13" i="17"/>
  <c r="L21" i="17"/>
  <c r="N8" i="17"/>
  <c r="O5" i="17"/>
  <c r="P11" i="17"/>
  <c r="P7" i="17"/>
  <c r="O17" i="17"/>
  <c r="M8" i="17"/>
  <c r="K12" i="17"/>
  <c r="L11" i="17"/>
  <c r="L7" i="17"/>
  <c r="K11" i="17"/>
  <c r="O7" i="17"/>
  <c r="L14" i="17"/>
  <c r="K16" i="17"/>
  <c r="N20" i="17"/>
  <c r="M20" i="17"/>
  <c r="L20" i="17"/>
  <c r="N11" i="17"/>
  <c r="P4" i="17"/>
  <c r="K20" i="17"/>
  <c r="K4" i="17"/>
  <c r="P19" i="17"/>
  <c r="N10" i="17"/>
  <c r="O19" i="17"/>
  <c r="O9" i="17"/>
  <c r="K7" i="17"/>
  <c r="M4" i="17"/>
  <c r="N19" i="17"/>
  <c r="N13" i="17"/>
  <c r="P8" i="17"/>
  <c r="L4" i="17"/>
  <c r="K8" i="17"/>
  <c r="M3" i="17"/>
  <c r="L19" i="17"/>
  <c r="O21" i="17"/>
  <c r="K19" i="17"/>
  <c r="O13" i="17"/>
  <c r="O11" i="17"/>
  <c r="L8" i="17"/>
  <c r="N21" i="17"/>
  <c r="P18" i="17"/>
  <c r="P10" i="17"/>
  <c r="N5" i="17"/>
  <c r="M21" i="17"/>
  <c r="M17" i="17"/>
  <c r="M15" i="17"/>
  <c r="M9" i="17"/>
  <c r="M7" i="17"/>
  <c r="M5" i="17"/>
  <c r="L17" i="17"/>
  <c r="N14" i="17"/>
  <c r="L9" i="17"/>
  <c r="N6" i="17"/>
  <c r="K21" i="17"/>
  <c r="K17" i="17"/>
  <c r="K9" i="17"/>
  <c r="K5" i="17"/>
  <c r="L18" i="17"/>
  <c r="L10" i="17"/>
  <c r="O18" i="17"/>
  <c r="O14" i="17"/>
  <c r="O10" i="17"/>
  <c r="O6" i="17"/>
  <c r="M18" i="17"/>
  <c r="M14" i="17"/>
  <c r="M10" i="17"/>
  <c r="M6" i="17"/>
  <c r="P14" i="17"/>
  <c r="P6" i="17"/>
  <c r="C41" i="18"/>
  <c r="C31" i="18"/>
  <c r="C2" i="18"/>
  <c r="C4" i="18"/>
  <c r="C398" i="1"/>
  <c r="C325" i="1"/>
  <c r="C256" i="1"/>
  <c r="C190" i="1"/>
  <c r="C130" i="1"/>
  <c r="C189" i="1"/>
  <c r="C188" i="1"/>
  <c r="C187" i="1"/>
  <c r="C186" i="1"/>
  <c r="C129" i="1"/>
  <c r="C128" i="1"/>
  <c r="C127" i="1"/>
  <c r="C126" i="1"/>
  <c r="C79" i="1"/>
  <c r="C78" i="1"/>
  <c r="C77" i="1"/>
  <c r="C76" i="1"/>
  <c r="C49" i="1"/>
  <c r="C48" i="1"/>
  <c r="C47" i="1"/>
  <c r="C46" i="1"/>
  <c r="C37" i="1"/>
  <c r="C36" i="1"/>
  <c r="C35" i="1"/>
  <c r="C34" i="1"/>
  <c r="C27" i="1"/>
  <c r="C26" i="1"/>
  <c r="C25" i="1"/>
  <c r="C24" i="1"/>
  <c r="C19" i="1"/>
  <c r="C18" i="1"/>
  <c r="C17" i="1"/>
  <c r="C16" i="1"/>
  <c r="C11" i="1"/>
  <c r="C10" i="1"/>
  <c r="C9" i="1"/>
  <c r="C8" i="1"/>
  <c r="C5" i="1"/>
  <c r="C4" i="1"/>
  <c r="C3" i="1"/>
  <c r="C2" i="1"/>
  <c r="C477" i="1"/>
  <c r="C397" i="1"/>
  <c r="C324" i="1"/>
  <c r="C255" i="1"/>
  <c r="C540" i="1"/>
  <c r="C539" i="1"/>
  <c r="C538" i="1"/>
  <c r="C476" i="1"/>
  <c r="C475" i="1"/>
  <c r="C474" i="1"/>
  <c r="C473" i="1"/>
  <c r="C396" i="1"/>
  <c r="C395" i="1"/>
  <c r="C394" i="1"/>
  <c r="C393" i="1"/>
  <c r="C323" i="1"/>
  <c r="C322" i="1"/>
  <c r="C321" i="1"/>
  <c r="C320" i="1"/>
  <c r="C254" i="1"/>
  <c r="C253" i="1"/>
  <c r="C252" i="1"/>
  <c r="C251" i="1"/>
  <c r="C185" i="1"/>
  <c r="C184" i="1"/>
  <c r="C183" i="1"/>
  <c r="C182" i="1"/>
  <c r="C125" i="1"/>
  <c r="C124" i="1"/>
  <c r="C123" i="1"/>
  <c r="C122" i="1"/>
  <c r="C75" i="1"/>
  <c r="C74" i="1"/>
  <c r="C537" i="1"/>
  <c r="C536" i="1"/>
  <c r="C535" i="1"/>
  <c r="C472" i="1"/>
  <c r="C471" i="1"/>
  <c r="C470" i="1"/>
  <c r="C469" i="1"/>
  <c r="C392" i="1"/>
  <c r="C391" i="1"/>
  <c r="C390" i="1"/>
  <c r="C389" i="1"/>
  <c r="C319" i="1"/>
  <c r="C318" i="1"/>
  <c r="C317" i="1"/>
  <c r="C316" i="1"/>
  <c r="C250" i="1"/>
  <c r="C249" i="1"/>
  <c r="C248" i="1"/>
  <c r="C247" i="1"/>
  <c r="C181" i="1"/>
  <c r="C180" i="1"/>
  <c r="C179" i="1"/>
  <c r="C178" i="1"/>
  <c r="C121" i="1"/>
  <c r="C120" i="1"/>
  <c r="C119" i="1"/>
  <c r="C118" i="1"/>
  <c r="C73" i="1"/>
  <c r="C72" i="1"/>
  <c r="C534" i="1"/>
  <c r="C533" i="1"/>
  <c r="C532" i="1"/>
  <c r="C468" i="1"/>
  <c r="C467" i="1"/>
  <c r="C466" i="1"/>
  <c r="C465" i="1"/>
  <c r="C388" i="1"/>
  <c r="C387" i="1"/>
  <c r="C386" i="1"/>
  <c r="C385" i="1"/>
  <c r="C315" i="1"/>
  <c r="C314" i="1"/>
  <c r="C313" i="1"/>
  <c r="C312" i="1"/>
  <c r="C246" i="1"/>
  <c r="C245" i="1"/>
  <c r="C177" i="1"/>
  <c r="C117" i="1"/>
  <c r="C116" i="1"/>
  <c r="C71" i="1"/>
  <c r="C531" i="1"/>
  <c r="C530" i="1"/>
  <c r="C464" i="1"/>
  <c r="C463" i="1"/>
  <c r="C462" i="1"/>
  <c r="C384" i="1"/>
  <c r="C383" i="1"/>
  <c r="C382" i="1"/>
  <c r="C381" i="1"/>
  <c r="C311" i="1"/>
  <c r="C244" i="1"/>
  <c r="C243" i="1"/>
  <c r="C176" i="1"/>
  <c r="C175" i="1"/>
  <c r="C174" i="1"/>
  <c r="C173" i="1"/>
  <c r="C115" i="1"/>
  <c r="C114" i="1"/>
  <c r="C113" i="1"/>
  <c r="C70" i="1"/>
  <c r="C529" i="1"/>
  <c r="C528" i="1"/>
  <c r="C461" i="1"/>
  <c r="C380" i="1"/>
  <c r="C379" i="1"/>
  <c r="C378" i="1"/>
  <c r="C310" i="1"/>
  <c r="C309" i="1"/>
  <c r="C242" i="1"/>
  <c r="C241" i="1"/>
  <c r="C240" i="1"/>
  <c r="C172" i="1"/>
  <c r="C171" i="1"/>
  <c r="C170" i="1"/>
  <c r="C112" i="1"/>
  <c r="C111" i="1"/>
  <c r="C110" i="1"/>
  <c r="C69" i="1"/>
  <c r="C68" i="1"/>
  <c r="C527" i="1"/>
  <c r="C526" i="1"/>
  <c r="C525" i="1"/>
  <c r="C460" i="1"/>
  <c r="C459" i="1"/>
  <c r="C458" i="1"/>
  <c r="C524" i="1"/>
  <c r="C523" i="1"/>
  <c r="C522" i="1"/>
  <c r="C457" i="1"/>
  <c r="C456" i="1"/>
  <c r="C455" i="1"/>
  <c r="C454" i="1"/>
  <c r="C377" i="1"/>
  <c r="C376" i="1"/>
  <c r="C375" i="1"/>
  <c r="C374" i="1"/>
  <c r="C308" i="1"/>
  <c r="C307" i="1"/>
  <c r="C306" i="1"/>
  <c r="C305" i="1"/>
  <c r="C239" i="1"/>
  <c r="C238" i="1"/>
  <c r="C237" i="1"/>
  <c r="C236" i="1"/>
  <c r="C169" i="1"/>
  <c r="C168" i="1"/>
  <c r="C167" i="1"/>
  <c r="C166" i="1"/>
  <c r="C109" i="1"/>
  <c r="C108" i="1"/>
  <c r="C107" i="1"/>
  <c r="C106" i="1"/>
  <c r="C67" i="1"/>
  <c r="C66" i="1"/>
  <c r="C521" i="1"/>
  <c r="C520" i="1"/>
  <c r="C519" i="1"/>
  <c r="C453" i="1"/>
  <c r="C452" i="1"/>
  <c r="C451" i="1"/>
  <c r="C450" i="1"/>
  <c r="C373" i="1"/>
  <c r="C372" i="1"/>
  <c r="C371" i="1"/>
  <c r="C370" i="1"/>
  <c r="C304" i="1"/>
  <c r="C303" i="1"/>
  <c r="C302" i="1"/>
  <c r="C301" i="1"/>
  <c r="C235" i="1"/>
  <c r="C234" i="1"/>
  <c r="C233" i="1"/>
  <c r="C232" i="1"/>
  <c r="C165" i="1"/>
  <c r="C164" i="1"/>
  <c r="C163" i="1"/>
  <c r="C162" i="1"/>
  <c r="C105" i="1"/>
  <c r="C104" i="1"/>
  <c r="C103" i="1"/>
  <c r="C65" i="1"/>
  <c r="C64" i="1"/>
  <c r="C518" i="1"/>
  <c r="C369" i="1"/>
  <c r="C300" i="1"/>
  <c r="C299" i="1"/>
  <c r="C298" i="1"/>
  <c r="C297" i="1"/>
  <c r="C231" i="1"/>
  <c r="C230" i="1"/>
  <c r="C229" i="1"/>
  <c r="C228" i="1"/>
  <c r="C161" i="1"/>
  <c r="C517" i="1"/>
  <c r="C516" i="1"/>
  <c r="C296" i="1"/>
  <c r="C227" i="1"/>
  <c r="C226" i="1"/>
  <c r="C225" i="1"/>
  <c r="C224" i="1"/>
  <c r="C160" i="1"/>
  <c r="C159" i="1"/>
  <c r="C158" i="1"/>
  <c r="C157" i="1"/>
  <c r="C102" i="1"/>
  <c r="C449" i="1"/>
  <c r="C448" i="1"/>
  <c r="C368" i="1"/>
  <c r="C367" i="1"/>
  <c r="C366" i="1"/>
  <c r="C365" i="1"/>
  <c r="C515" i="1"/>
  <c r="C514" i="1"/>
  <c r="C513" i="1"/>
  <c r="C447" i="1"/>
  <c r="C512" i="1"/>
  <c r="C511" i="1"/>
  <c r="C510" i="1"/>
  <c r="C446" i="1"/>
  <c r="C445" i="1"/>
  <c r="C444" i="1"/>
  <c r="C443" i="1"/>
  <c r="C364" i="1"/>
  <c r="C363" i="1"/>
  <c r="C362" i="1"/>
  <c r="C361" i="1"/>
  <c r="C295" i="1"/>
  <c r="C294" i="1"/>
  <c r="C293" i="1"/>
  <c r="C509" i="1"/>
  <c r="C442" i="1"/>
  <c r="C441" i="1"/>
  <c r="C440" i="1"/>
  <c r="C439" i="1"/>
  <c r="C360" i="1"/>
  <c r="C359" i="1"/>
  <c r="C358" i="1"/>
  <c r="C357" i="1"/>
  <c r="C356" i="1"/>
  <c r="C292" i="1"/>
  <c r="C291" i="1"/>
  <c r="C290" i="1"/>
  <c r="C289" i="1"/>
  <c r="C223" i="1"/>
  <c r="C508" i="1"/>
  <c r="C507" i="1"/>
  <c r="C506" i="1"/>
  <c r="C438" i="1"/>
  <c r="C437" i="1"/>
  <c r="C505" i="1"/>
  <c r="C504" i="1"/>
  <c r="C503" i="1"/>
  <c r="C436" i="1"/>
  <c r="C222" i="1"/>
  <c r="C221" i="1"/>
  <c r="C156" i="1"/>
  <c r="C155" i="1"/>
  <c r="C154" i="1"/>
  <c r="C153" i="1"/>
  <c r="C101" i="1"/>
  <c r="C100" i="1"/>
  <c r="C99" i="1"/>
  <c r="C98" i="1"/>
  <c r="C63" i="1"/>
  <c r="C435" i="1"/>
  <c r="C434" i="1"/>
  <c r="C433" i="1"/>
  <c r="C432" i="1"/>
  <c r="C355" i="1"/>
  <c r="C354" i="1"/>
  <c r="C353" i="1"/>
  <c r="C352" i="1"/>
  <c r="C288" i="1"/>
  <c r="C287" i="1"/>
  <c r="C286" i="1"/>
  <c r="C285" i="1"/>
  <c r="C220" i="1"/>
  <c r="C219" i="1"/>
  <c r="C284" i="1"/>
  <c r="C218" i="1"/>
  <c r="C217" i="1"/>
  <c r="C216" i="1"/>
  <c r="C215" i="1"/>
  <c r="C152" i="1"/>
  <c r="C351" i="1"/>
  <c r="C283" i="1"/>
  <c r="C282" i="1"/>
  <c r="C281" i="1"/>
  <c r="C280" i="1"/>
  <c r="C214" i="1"/>
  <c r="C213" i="1"/>
  <c r="C212" i="1"/>
  <c r="C211" i="1"/>
  <c r="C151" i="1"/>
  <c r="C150" i="1"/>
  <c r="C149" i="1"/>
  <c r="C148" i="1"/>
  <c r="C97" i="1"/>
  <c r="C210" i="1"/>
  <c r="C147" i="1"/>
  <c r="C146" i="1"/>
  <c r="C145" i="1"/>
  <c r="C144" i="1"/>
  <c r="C96" i="1"/>
  <c r="C95" i="1"/>
  <c r="C94" i="1"/>
  <c r="C93" i="1"/>
  <c r="C62" i="1"/>
  <c r="C143" i="1"/>
  <c r="C92" i="1"/>
  <c r="C91" i="1"/>
  <c r="C90" i="1"/>
  <c r="C89" i="1"/>
  <c r="C61" i="1"/>
  <c r="C60" i="1"/>
  <c r="C59" i="1"/>
  <c r="C58" i="1"/>
  <c r="C57" i="1"/>
  <c r="C56" i="1"/>
  <c r="C45" i="1"/>
  <c r="C44" i="1"/>
  <c r="C43" i="1"/>
  <c r="C42" i="1"/>
  <c r="C33" i="1"/>
  <c r="C32" i="1"/>
  <c r="C502" i="1"/>
  <c r="C501" i="1"/>
  <c r="C500" i="1"/>
  <c r="C499" i="1"/>
  <c r="C498" i="1"/>
  <c r="C497" i="1"/>
  <c r="C431" i="1"/>
  <c r="C496" i="1"/>
  <c r="C495" i="1"/>
  <c r="C494" i="1"/>
  <c r="C430" i="1"/>
  <c r="C429" i="1"/>
  <c r="C493" i="1"/>
  <c r="C492" i="1"/>
  <c r="C491" i="1"/>
  <c r="C428" i="1"/>
  <c r="C427" i="1"/>
  <c r="C426" i="1"/>
  <c r="C425" i="1"/>
  <c r="C424" i="1"/>
  <c r="C350" i="1"/>
  <c r="C490" i="1"/>
  <c r="C489" i="1"/>
  <c r="C488" i="1"/>
  <c r="C423" i="1"/>
  <c r="C422" i="1"/>
  <c r="C421" i="1"/>
  <c r="C420" i="1"/>
  <c r="C349" i="1"/>
  <c r="C348" i="1"/>
  <c r="C487" i="1"/>
  <c r="C486" i="1"/>
  <c r="C485" i="1"/>
  <c r="C419" i="1"/>
  <c r="C418" i="1"/>
  <c r="C417" i="1"/>
  <c r="C416" i="1"/>
  <c r="C347" i="1"/>
  <c r="C346" i="1"/>
  <c r="C484" i="1"/>
  <c r="C483" i="1"/>
  <c r="C482" i="1"/>
  <c r="C415" i="1"/>
  <c r="C414" i="1"/>
  <c r="C413" i="1"/>
  <c r="C412" i="1"/>
  <c r="C345" i="1"/>
  <c r="C344" i="1"/>
  <c r="C343" i="1"/>
  <c r="C342" i="1"/>
  <c r="C279" i="1"/>
  <c r="C278" i="1"/>
  <c r="C481" i="1"/>
  <c r="C480" i="1"/>
  <c r="C479" i="1"/>
  <c r="C411" i="1"/>
  <c r="C410" i="1"/>
  <c r="C409" i="1"/>
  <c r="C408" i="1"/>
  <c r="C341" i="1"/>
  <c r="C340" i="1"/>
  <c r="C339" i="1"/>
  <c r="C338" i="1"/>
  <c r="C277" i="1"/>
  <c r="C276" i="1"/>
  <c r="C407" i="1"/>
  <c r="C406" i="1"/>
  <c r="C405" i="1"/>
  <c r="C337" i="1"/>
  <c r="C336" i="1"/>
  <c r="C335" i="1"/>
  <c r="C334" i="1"/>
  <c r="C275" i="1"/>
  <c r="C274" i="1"/>
  <c r="C273" i="1"/>
  <c r="C404" i="1"/>
  <c r="C403" i="1"/>
  <c r="C402" i="1"/>
  <c r="C333" i="1"/>
  <c r="C332" i="1"/>
  <c r="C331" i="1"/>
  <c r="C330" i="1"/>
  <c r="C272" i="1"/>
  <c r="C271" i="1"/>
  <c r="C270" i="1"/>
  <c r="C269" i="1"/>
  <c r="C209" i="1"/>
  <c r="C208" i="1"/>
  <c r="C401" i="1"/>
  <c r="C400" i="1"/>
  <c r="C399" i="1"/>
  <c r="C329" i="1"/>
  <c r="C328" i="1"/>
  <c r="C327" i="1"/>
  <c r="C326" i="1"/>
  <c r="C268" i="1"/>
  <c r="C267" i="1"/>
  <c r="C266" i="1"/>
  <c r="C265" i="1"/>
  <c r="C207" i="1"/>
  <c r="C206" i="1"/>
  <c r="C264" i="1"/>
  <c r="C263" i="1"/>
  <c r="C262" i="1"/>
  <c r="C205" i="1"/>
  <c r="C204" i="1"/>
  <c r="C203" i="1"/>
  <c r="C202" i="1"/>
  <c r="C142" i="1"/>
  <c r="C141" i="1"/>
  <c r="C261" i="1"/>
  <c r="C260" i="1"/>
  <c r="C259" i="1"/>
  <c r="C201" i="1"/>
  <c r="C200" i="1"/>
  <c r="C199" i="1"/>
  <c r="C198" i="1"/>
  <c r="C140" i="1"/>
  <c r="C139" i="1"/>
  <c r="C258" i="1"/>
  <c r="C257" i="1"/>
  <c r="C197" i="1"/>
  <c r="C196" i="1"/>
  <c r="C195" i="1"/>
  <c r="C194" i="1"/>
  <c r="C138" i="1"/>
  <c r="C137" i="1"/>
  <c r="C136" i="1"/>
  <c r="C135" i="1"/>
  <c r="C88" i="1"/>
  <c r="C87" i="1"/>
  <c r="C193" i="1"/>
  <c r="C192" i="1"/>
  <c r="C191" i="1"/>
  <c r="C134" i="1"/>
  <c r="C133" i="1"/>
  <c r="C132" i="1"/>
  <c r="C131" i="1"/>
  <c r="C86" i="1"/>
  <c r="C85" i="1"/>
  <c r="C84" i="1"/>
  <c r="C83" i="1"/>
  <c r="C82" i="1"/>
  <c r="C55" i="1"/>
  <c r="C54" i="1"/>
  <c r="C81" i="1"/>
  <c r="C80" i="1"/>
  <c r="C53" i="1"/>
  <c r="C52" i="1"/>
  <c r="C51" i="1"/>
  <c r="C50" i="1"/>
  <c r="C41" i="1"/>
  <c r="C40" i="1"/>
  <c r="C39" i="1"/>
  <c r="C38" i="1"/>
  <c r="C31" i="1"/>
  <c r="C30" i="1"/>
  <c r="C29" i="1"/>
  <c r="C28" i="1"/>
  <c r="C23" i="1"/>
  <c r="C22" i="1"/>
  <c r="C21" i="1"/>
  <c r="C20" i="1"/>
  <c r="C15" i="1"/>
  <c r="C14" i="1"/>
  <c r="C13" i="1"/>
  <c r="C12" i="1"/>
  <c r="C7" i="1"/>
  <c r="C6" i="1"/>
  <c r="C478" i="1"/>
</calcChain>
</file>

<file path=xl/comments1.xml><?xml version="1.0" encoding="utf-8"?>
<comments xmlns="http://schemas.openxmlformats.org/spreadsheetml/2006/main">
  <authors>
    <author>Dick Sang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Dick Sang:</t>
        </r>
        <r>
          <rPr>
            <sz val="9"/>
            <color indexed="81"/>
            <rFont val="Tahoma"/>
            <family val="2"/>
          </rPr>
          <t xml:space="preserve">
Extract distinct Product and Sales to a new sheet and append aggregation 6 "Value Chain information fields"</t>
        </r>
      </text>
    </comment>
  </commentList>
</comments>
</file>

<file path=xl/sharedStrings.xml><?xml version="1.0" encoding="utf-8"?>
<sst xmlns="http://schemas.openxmlformats.org/spreadsheetml/2006/main" count="2527" uniqueCount="392">
  <si>
    <t>Product</t>
  </si>
  <si>
    <t>Country</t>
    <phoneticPr fontId="2" type="noConversion"/>
  </si>
  <si>
    <t>Time period</t>
    <phoneticPr fontId="2" type="noConversion"/>
  </si>
  <si>
    <t>Worldwide</t>
    <phoneticPr fontId="2" type="noConversion"/>
  </si>
  <si>
    <t>Sales Quantity ( k Unit)</t>
    <phoneticPr fontId="2" type="noConversion"/>
  </si>
  <si>
    <t>iPhone 7 Plus</t>
    <phoneticPr fontId="2" type="noConversion"/>
  </si>
  <si>
    <t>iPhone XS</t>
    <phoneticPr fontId="2" type="noConversion"/>
  </si>
  <si>
    <t>iPad 9.7 inch</t>
    <phoneticPr fontId="2" type="noConversion"/>
  </si>
  <si>
    <t>iPad Pro 10.5 inch</t>
    <phoneticPr fontId="2" type="noConversion"/>
  </si>
  <si>
    <t>iPad Pro 12.9 inch</t>
  </si>
  <si>
    <t>iPad Pro 11 inch</t>
  </si>
  <si>
    <t>iPad (Mar 2017)</t>
  </si>
  <si>
    <t>iMac</t>
    <phoneticPr fontId="2" type="noConversion"/>
  </si>
  <si>
    <t>Q3 2012</t>
    <phoneticPr fontId="2" type="noConversion"/>
  </si>
  <si>
    <t>Q4 2012</t>
    <phoneticPr fontId="2" type="noConversion"/>
  </si>
  <si>
    <t>Q1 2013</t>
    <phoneticPr fontId="2" type="noConversion"/>
  </si>
  <si>
    <t>Q3 2014</t>
  </si>
  <si>
    <t>Q4 2014</t>
  </si>
  <si>
    <t>Q3 2015</t>
  </si>
  <si>
    <t>Q4 2015</t>
  </si>
  <si>
    <t>Q3 2016</t>
  </si>
  <si>
    <t>Q4 2016</t>
  </si>
  <si>
    <t>Q3 2017</t>
  </si>
  <si>
    <t>Q4 2017</t>
  </si>
  <si>
    <t>Q3 2018</t>
  </si>
  <si>
    <t>Q4 2018</t>
  </si>
  <si>
    <t>Q3 2019</t>
  </si>
  <si>
    <t>Q2 2013</t>
    <phoneticPr fontId="2" type="noConversion"/>
  </si>
  <si>
    <t>Q3 2013</t>
    <phoneticPr fontId="2" type="noConversion"/>
  </si>
  <si>
    <t>Q1 2014</t>
  </si>
  <si>
    <t>Q2 2014</t>
  </si>
  <si>
    <t>Q1 2015</t>
  </si>
  <si>
    <t>Q2 2015</t>
  </si>
  <si>
    <t>Q1 2016</t>
  </si>
  <si>
    <t>Q2 2016</t>
  </si>
  <si>
    <t>Q4 2013</t>
    <phoneticPr fontId="2" type="noConversion"/>
  </si>
  <si>
    <t>Q1 2017</t>
  </si>
  <si>
    <t>Q2 2017</t>
  </si>
  <si>
    <t>Q1 2018</t>
  </si>
  <si>
    <t>Q2 2018</t>
  </si>
  <si>
    <t>Q1 2019</t>
  </si>
  <si>
    <t>Q2 2019</t>
  </si>
  <si>
    <t>iPhone 4</t>
    <phoneticPr fontId="2" type="noConversion"/>
  </si>
  <si>
    <t>iPhone 4S</t>
    <phoneticPr fontId="2" type="noConversion"/>
  </si>
  <si>
    <t>iPhone 5</t>
    <phoneticPr fontId="2" type="noConversion"/>
  </si>
  <si>
    <t>iPhone 5C</t>
    <phoneticPr fontId="2" type="noConversion"/>
  </si>
  <si>
    <t>iPhone 5S</t>
    <phoneticPr fontId="2" type="noConversion"/>
  </si>
  <si>
    <t>iPhone 6</t>
    <phoneticPr fontId="2" type="noConversion"/>
  </si>
  <si>
    <t>iPhone 6 Plus</t>
    <phoneticPr fontId="2" type="noConversion"/>
  </si>
  <si>
    <t>iPhone 6S</t>
    <phoneticPr fontId="2" type="noConversion"/>
  </si>
  <si>
    <t>iPhone 6S Plus</t>
    <phoneticPr fontId="2" type="noConversion"/>
  </si>
  <si>
    <t xml:space="preserve">iPhone SE </t>
    <phoneticPr fontId="2" type="noConversion"/>
  </si>
  <si>
    <t>iPhone 7</t>
    <phoneticPr fontId="2" type="noConversion"/>
  </si>
  <si>
    <t>iPhone 8</t>
    <phoneticPr fontId="2" type="noConversion"/>
  </si>
  <si>
    <t>iPhone 8 Plus</t>
    <phoneticPr fontId="2" type="noConversion"/>
  </si>
  <si>
    <t>iPhone X</t>
    <phoneticPr fontId="2" type="noConversion"/>
  </si>
  <si>
    <t>iPhone XS</t>
    <phoneticPr fontId="2" type="noConversion"/>
  </si>
  <si>
    <t>iPhone XS Max</t>
    <phoneticPr fontId="2" type="noConversion"/>
  </si>
  <si>
    <t>iPhone XR</t>
    <phoneticPr fontId="2" type="noConversion"/>
  </si>
  <si>
    <t>iPhone 11</t>
    <phoneticPr fontId="2" type="noConversion"/>
  </si>
  <si>
    <t>iPhone 11 Pro</t>
    <phoneticPr fontId="2" type="noConversion"/>
  </si>
  <si>
    <t>iPhone 11 Pro Max</t>
    <phoneticPr fontId="2" type="noConversion"/>
  </si>
  <si>
    <t>New iPad</t>
  </si>
  <si>
    <t>iPad 2</t>
    <phoneticPr fontId="2" type="noConversion"/>
  </si>
  <si>
    <t>iPad 4</t>
    <phoneticPr fontId="2" type="noConversion"/>
  </si>
  <si>
    <t>iPad mini 2</t>
    <phoneticPr fontId="2" type="noConversion"/>
  </si>
  <si>
    <t>iPad mini 3</t>
    <phoneticPr fontId="2" type="noConversion"/>
  </si>
  <si>
    <t>iPad mini 4</t>
    <phoneticPr fontId="2" type="noConversion"/>
  </si>
  <si>
    <t>iPad mini</t>
    <phoneticPr fontId="2" type="noConversion"/>
  </si>
  <si>
    <t>iPad Pro</t>
  </si>
  <si>
    <t>iPad Pro 9.7 inch</t>
  </si>
  <si>
    <t>iPad Air</t>
  </si>
  <si>
    <t>iPad Air 2</t>
  </si>
  <si>
    <t>iPad Air (10.5 inch)</t>
  </si>
  <si>
    <t>don't know</t>
  </si>
  <si>
    <t>Q1 2013</t>
    <phoneticPr fontId="2" type="noConversion"/>
  </si>
  <si>
    <t>iMac Pro</t>
    <phoneticPr fontId="2" type="noConversion"/>
  </si>
  <si>
    <t>Mac Pro</t>
    <phoneticPr fontId="2" type="noConversion"/>
  </si>
  <si>
    <t>Mac Mini</t>
    <phoneticPr fontId="2" type="noConversion"/>
  </si>
  <si>
    <t>MacBook</t>
    <phoneticPr fontId="2" type="noConversion"/>
  </si>
  <si>
    <t>MacBook Air</t>
    <phoneticPr fontId="2" type="noConversion"/>
  </si>
  <si>
    <t>MacBook Pro</t>
    <phoneticPr fontId="2" type="noConversion"/>
  </si>
  <si>
    <t>Apple Watch</t>
    <phoneticPr fontId="2" type="noConversion"/>
  </si>
  <si>
    <t>Total iPod</t>
    <phoneticPr fontId="2" type="noConversion"/>
  </si>
  <si>
    <t>Total iPhone</t>
    <phoneticPr fontId="2" type="noConversion"/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</si>
  <si>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</si>
  <si>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</si>
  <si>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</si>
  <si>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</si>
  <si>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</si>
  <si>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</si>
  <si>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</si>
  <si>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</si>
  <si>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</si>
  <si>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</si>
  <si>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</si>
  <si>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</si>
  <si>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</si>
  <si>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</si>
  <si>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</si>
  <si>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</si>
  <si>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</si>
  <si>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</si>
  <si>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</si>
  <si>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</si>
  <si>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</si>
  <si>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Q3 2007</t>
    <phoneticPr fontId="2" type="noConversion"/>
  </si>
  <si>
    <t>Q4 2007</t>
    <phoneticPr fontId="2" type="noConversion"/>
  </si>
  <si>
    <t>Q1 2008</t>
    <phoneticPr fontId="2" type="noConversion"/>
  </si>
  <si>
    <t>Q2 2008</t>
    <phoneticPr fontId="2" type="noConversion"/>
  </si>
  <si>
    <t>Q3 2008</t>
    <phoneticPr fontId="2" type="noConversion"/>
  </si>
  <si>
    <t>Q4 2008</t>
    <phoneticPr fontId="2" type="noConversion"/>
  </si>
  <si>
    <t>Q1 2009</t>
    <phoneticPr fontId="2" type="noConversion"/>
  </si>
  <si>
    <t>Q2 2009</t>
    <phoneticPr fontId="2" type="noConversion"/>
  </si>
  <si>
    <t>Q3 2009</t>
    <phoneticPr fontId="2" type="noConversion"/>
  </si>
  <si>
    <t>Q4 2009</t>
    <phoneticPr fontId="2" type="noConversion"/>
  </si>
  <si>
    <t>Q1 2010</t>
    <phoneticPr fontId="2" type="noConversion"/>
  </si>
  <si>
    <t>Q2 2010</t>
    <phoneticPr fontId="2" type="noConversion"/>
  </si>
  <si>
    <t>Q3 2010</t>
    <phoneticPr fontId="2" type="noConversion"/>
  </si>
  <si>
    <t>Q4 2010</t>
    <phoneticPr fontId="2" type="noConversion"/>
  </si>
  <si>
    <t>Q1 2011</t>
    <phoneticPr fontId="2" type="noConversion"/>
  </si>
  <si>
    <t>Q2 2011</t>
    <phoneticPr fontId="2" type="noConversion"/>
  </si>
  <si>
    <t>Q3 2011</t>
    <phoneticPr fontId="2" type="noConversion"/>
  </si>
  <si>
    <t>Q4 2011</t>
    <phoneticPr fontId="2" type="noConversion"/>
  </si>
  <si>
    <t>Q1 2012</t>
    <phoneticPr fontId="2" type="noConversion"/>
  </si>
  <si>
    <t>Q2 2012</t>
    <phoneticPr fontId="2" type="noConversion"/>
  </si>
  <si>
    <t>Total iPad</t>
    <phoneticPr fontId="2" type="noConversion"/>
  </si>
  <si>
    <t>Q1 2006</t>
    <phoneticPr fontId="2" type="noConversion"/>
  </si>
  <si>
    <t>Q2 2006</t>
    <phoneticPr fontId="2" type="noConversion"/>
  </si>
  <si>
    <t>Q3 2006</t>
    <phoneticPr fontId="2" type="noConversion"/>
  </si>
  <si>
    <t>Q4 2006</t>
    <phoneticPr fontId="2" type="noConversion"/>
  </si>
  <si>
    <t>Q1 2007</t>
  </si>
  <si>
    <t>Q2 2007</t>
  </si>
  <si>
    <t>Q4 2012</t>
  </si>
  <si>
    <t>Q1 2013</t>
  </si>
  <si>
    <t>Q2 2013</t>
  </si>
  <si>
    <t>Q3 2013</t>
  </si>
  <si>
    <t>Q4 2013</t>
  </si>
  <si>
    <t>Apple TV</t>
    <phoneticPr fontId="2" type="noConversion"/>
  </si>
  <si>
    <t>Apple TV</t>
  </si>
  <si>
    <t>Apple Watch</t>
  </si>
  <si>
    <t>Total iPod</t>
  </si>
  <si>
    <t>Total iPhone</t>
  </si>
  <si>
    <t>Total iPad</t>
  </si>
  <si>
    <t>iMac</t>
  </si>
  <si>
    <t>iPad 2</t>
  </si>
  <si>
    <t>iPad 4</t>
  </si>
  <si>
    <t>iPad mini</t>
  </si>
  <si>
    <t>iPhone 4S</t>
  </si>
  <si>
    <t>iPhone 5</t>
  </si>
  <si>
    <t>Mac Mini</t>
  </si>
  <si>
    <t>Mac Pro</t>
  </si>
  <si>
    <t>MacBook</t>
  </si>
  <si>
    <t>MacBook Air</t>
  </si>
  <si>
    <t>MacBook Pro</t>
  </si>
  <si>
    <t>iPad mini 2</t>
  </si>
  <si>
    <t>iPhone 5C</t>
  </si>
  <si>
    <t>iPhone 5S</t>
  </si>
  <si>
    <t>iPad mini 3</t>
  </si>
  <si>
    <t>iPhone 6</t>
  </si>
  <si>
    <t>iPhone 6 Plus</t>
  </si>
  <si>
    <t>iPad mini 4</t>
  </si>
  <si>
    <t>iPhone 6S</t>
  </si>
  <si>
    <t>iPhone 6S Plus</t>
  </si>
  <si>
    <t>iPhone 7</t>
  </si>
  <si>
    <t>iPhone 7 Plus</t>
  </si>
  <si>
    <t xml:space="preserve">iPhone SE </t>
  </si>
  <si>
    <t>iPad Pro 10.5 inch</t>
  </si>
  <si>
    <t>iPhone 8</t>
  </si>
  <si>
    <t>iPhone 8 Plus</t>
  </si>
  <si>
    <t>iPhone X</t>
  </si>
  <si>
    <t>iMac Pro</t>
  </si>
  <si>
    <t>iPad 9.7 inch</t>
  </si>
  <si>
    <t>iPhone XR</t>
  </si>
  <si>
    <t>iPhone XS</t>
  </si>
  <si>
    <t>iPhone XS Max</t>
  </si>
  <si>
    <t>iPhone 11</t>
  </si>
  <si>
    <t>iPhone 11 Pro</t>
  </si>
  <si>
    <t>iPhone 11 Pro Max</t>
  </si>
  <si>
    <t>iPhone 4</t>
  </si>
  <si>
    <t>Sum of Sales Quantity ( k Unit)</t>
  </si>
  <si>
    <t>Year / Month</t>
  </si>
  <si>
    <t>iPhone</t>
    <phoneticPr fontId="4" type="noConversion"/>
  </si>
  <si>
    <t>iPad</t>
    <phoneticPr fontId="4" type="noConversion"/>
  </si>
  <si>
    <t>Apple Watch</t>
    <phoneticPr fontId="4" type="noConversion"/>
  </si>
  <si>
    <t>Mac</t>
    <phoneticPr fontId="4" type="noConversion"/>
  </si>
  <si>
    <t>Remark</t>
    <phoneticPr fontId="4" type="noConversion"/>
  </si>
  <si>
    <t>Steve Jobs (CEO)</t>
    <phoneticPr fontId="4" type="noConversion"/>
  </si>
  <si>
    <t>Phil Shiller (SVP)</t>
    <phoneticPr fontId="4" type="noConversion"/>
  </si>
  <si>
    <t>It talks about software on both iPhone and iPad.
So some of the contents are overlapped</t>
    <phoneticPr fontId="4" type="noConversion"/>
  </si>
  <si>
    <t>Tim Cook (CEO)</t>
    <phoneticPr fontId="4" type="noConversion"/>
  </si>
  <si>
    <t>Tim Cook (CEO) &amp;
Phil Schiller (SVP)</t>
    <phoneticPr fontId="4" type="noConversion"/>
  </si>
  <si>
    <t>Phil Schiller (SVP)</t>
    <phoneticPr fontId="4" type="noConversion"/>
  </si>
  <si>
    <t>Craig Federighi (SVP) &amp;
Kevin Lynch (VP)</t>
    <phoneticPr fontId="4" type="noConversion"/>
  </si>
  <si>
    <t>Tim Cook (CEO) &amp;
Greg Joswiak (VP)</t>
    <phoneticPr fontId="4" type="noConversion"/>
  </si>
  <si>
    <t>Tim Cook (CEO) &amp;
Phil Schiller (SVP) &amp;
Ian Spalter (Instagram)</t>
    <phoneticPr fontId="4" type="noConversion"/>
  </si>
  <si>
    <t>Tim Cook (CEO) &amp;
Jeff Williams (COO) &amp;
Hannah Catmur (ViewRanger) &amp; Trevor Edwards (Nike)</t>
    <phoneticPr fontId="4" type="noConversion"/>
  </si>
  <si>
    <t>Tim Cook (CEO) &amp;
Phil Schiller (SVP) &amp;
Craig Federighi (SVP) &amp;
Bradee Evans (Adobe) &amp;
Karim Morsy (Algoriddim)</t>
    <phoneticPr fontId="4" type="noConversion"/>
  </si>
  <si>
    <t>Tim Cook (CEO) &amp;
Phil Schiller (SVP) &amp;
Craig Federighi (SVP)</t>
    <phoneticPr fontId="4" type="noConversion"/>
  </si>
  <si>
    <t>Tim Cook (CEO) &amp;
Jeff Williams (COO)</t>
    <phoneticPr fontId="4" type="noConversion"/>
  </si>
  <si>
    <t>Tim Cook (CEO) &amp;
Phil Schiller (SVP) &amp;
Kaiann Drance (Senior Director)</t>
    <phoneticPr fontId="4" type="noConversion"/>
  </si>
  <si>
    <t>Kevin Lynch (VP)</t>
    <phoneticPr fontId="4" type="noConversion"/>
  </si>
  <si>
    <t>Tim Cook (CEO) &amp;
Stacey Lysik (Senior Director) &amp;
Toby Paterson (Senior Director)</t>
    <phoneticPr fontId="4" type="noConversion"/>
  </si>
  <si>
    <t>Tim Cook (CEO) &amp;
Kevin Lynch (VP) &amp;
Sumbul Desai (VP)</t>
    <phoneticPr fontId="4" type="noConversion"/>
  </si>
  <si>
    <t>Tim Cook (CEO) &amp;
John Ternus (VP) &amp;
David Earl (Trainer) &amp;
Colleen Novielli (MKT)</t>
    <phoneticPr fontId="4" type="noConversion"/>
  </si>
  <si>
    <t>File</t>
  </si>
  <si>
    <t>Functional</t>
  </si>
  <si>
    <t>Experimental</t>
  </si>
  <si>
    <t>Symbolic</t>
  </si>
  <si>
    <t>Cost</t>
  </si>
  <si>
    <t>Optimistic</t>
  </si>
  <si>
    <t>Affective</t>
  </si>
  <si>
    <t>200701_IPhone_CEO_Steve Jobs</t>
  </si>
  <si>
    <t>201006_IPad_CEO_Steve Jobs</t>
  </si>
  <si>
    <t>201006_IPhone_CEO_Steve Jobs</t>
  </si>
  <si>
    <t>201106_IPad_Senior VP_Phil Shiller</t>
  </si>
  <si>
    <t>201106_IPhone_Senior VP_Phil Shiller</t>
  </si>
  <si>
    <t>201209_IPad_CEO_Tim Cook</t>
  </si>
  <si>
    <t>201209_IPhone_SVP_Phil</t>
  </si>
  <si>
    <t>201209_Macbook_CEO_Tim Cook</t>
  </si>
  <si>
    <t>201310_IPad_CEO_Tim Cook</t>
  </si>
  <si>
    <t>201310_IPad_SVP_Phil</t>
  </si>
  <si>
    <t>201310_IPhone_CEO_Tim Cook</t>
  </si>
  <si>
    <t>201310_Macbook_SVP_Phil</t>
  </si>
  <si>
    <t>201409_Apple Watch_CEO_Tim Cook</t>
  </si>
  <si>
    <t>201409_IPhone_CEO_Tim Cook</t>
  </si>
  <si>
    <t>201409_IPhone_SVP_Phil</t>
  </si>
  <si>
    <t>201506_Apple Watch_SVP_Craig Federighi</t>
  </si>
  <si>
    <t>201506_Apple Watch_VP_Kevin Lynch</t>
  </si>
  <si>
    <t>201603_Apple Watch_CEO_Tim Cook</t>
  </si>
  <si>
    <t>201603_IPad_CEO_Tim Cook</t>
  </si>
  <si>
    <t>201603_IPad_SVP_Phil Schiller</t>
  </si>
  <si>
    <t>201603_IPhone_CEO_Tim Cook</t>
  </si>
  <si>
    <t>201603_IPhone_VP_Greg Joswiak</t>
  </si>
  <si>
    <t>201609_Apple Watch_CEO_Tim Cook</t>
  </si>
  <si>
    <t>201609_Apple Watch_COO_Jeff Williams</t>
  </si>
  <si>
    <t>201609_Apple Watch_Nike President_Trevor Edwards</t>
  </si>
  <si>
    <t>201609_Apple Watch_ViewRanger Lead Designer_Hannah Catmur</t>
  </si>
  <si>
    <t>201609_IPhone_CEO_Tim Cook</t>
  </si>
  <si>
    <t>201609_IPhone_Instagram Head_Ian Spalter</t>
  </si>
  <si>
    <t>201609_IPhone_SVP_Phil Schiller</t>
  </si>
  <si>
    <t>201709_Apple Watch_CEO_Tim Cook</t>
  </si>
  <si>
    <t>201709_Apple Watch_COO_Jeff Williams</t>
  </si>
  <si>
    <t>201709_IPhone_CEO_Tim Cook</t>
  </si>
  <si>
    <t>201709_IPhone_SVP_Craig Federighi</t>
  </si>
  <si>
    <t>201709_IPhone_SVP_Phil</t>
  </si>
  <si>
    <t>201809_Apple Watch_CEO_Tim Cook</t>
  </si>
  <si>
    <t>201809_Apple Watch_COO_Jeff Williams</t>
  </si>
  <si>
    <t>201809_IPhone_CEO_Tim Cook</t>
  </si>
  <si>
    <t>201809_IPhone_Senior Director_Kaiann Drance</t>
  </si>
  <si>
    <t>201809_IPhone_SVP_Phil</t>
  </si>
  <si>
    <t>201906_Apple Watch_CEO_Tim Cook</t>
  </si>
  <si>
    <t>201906_Apple Watch_VP_Kevin Lynch</t>
  </si>
  <si>
    <t>201906_Apple Watch_VP_Sumbul Desai</t>
  </si>
  <si>
    <t>201906_IPad_CEO_Tim Cook</t>
  </si>
  <si>
    <t>201906_IPad_Senior Director_Stacey Lysik</t>
  </si>
  <si>
    <t>201906_IPad_Senior Director_Toby Paterson</t>
  </si>
  <si>
    <t>201906_IPhone_VP_Kevin Lynch</t>
  </si>
  <si>
    <t>201906_Macbook_CEO_Tim Cook</t>
  </si>
  <si>
    <t>201906_Macbook_MKT_Colleen Novielli</t>
  </si>
  <si>
    <t>201906_Macbook_Trainer_David Earl</t>
  </si>
  <si>
    <t>201906_Macbook_VP_John Ternus</t>
  </si>
  <si>
    <t>Product</t>
    <phoneticPr fontId="4" type="noConversion"/>
  </si>
  <si>
    <t>Q1 2006</t>
  </si>
  <si>
    <t>Q2 2006</t>
  </si>
  <si>
    <t>Q3 2006</t>
  </si>
  <si>
    <t>Q4 2006</t>
  </si>
  <si>
    <t>Time period</t>
  </si>
  <si>
    <t>Iphone 4S</t>
    <phoneticPr fontId="4" type="noConversion"/>
  </si>
  <si>
    <t>Iphone</t>
    <phoneticPr fontId="4" type="noConversion"/>
  </si>
  <si>
    <t>Iphone 4</t>
    <phoneticPr fontId="4" type="noConversion"/>
  </si>
  <si>
    <r>
      <t xml:space="preserve">Iphone 4 (mixed with Iphone as Iphone Total)
The number should take some of the aggregated figures.
For simplicity, we take </t>
    </r>
    <r>
      <rPr>
        <b/>
        <sz val="11"/>
        <color theme="1"/>
        <rFont val="新細明體"/>
        <family val="1"/>
        <charset val="136"/>
        <scheme val="minor"/>
      </rPr>
      <t>Q3 2010 to Q2 2011 data Total Iphone's sales</t>
    </r>
    <r>
      <rPr>
        <sz val="11"/>
        <color theme="1"/>
        <rFont val="新細明體"/>
        <family val="2"/>
        <charset val="136"/>
        <scheme val="minor"/>
      </rPr>
      <t>, by assuming reflection of figures for one year's effect</t>
    </r>
    <phoneticPr fontId="4" type="noConversion"/>
  </si>
  <si>
    <t>Total iPhone on or before Q2 2008
(The sales figures should be reflected before release of Iphone 3, released on Jul 2008)</t>
    <phoneticPr fontId="4" type="noConversion"/>
  </si>
  <si>
    <t>Sales_K_Unit</t>
  </si>
  <si>
    <t>Sales_K_Unit</t>
    <phoneticPr fontId="4" type="noConversion"/>
  </si>
  <si>
    <t>Year</t>
  </si>
  <si>
    <t>Year</t>
    <phoneticPr fontId="2" type="noConversion"/>
  </si>
  <si>
    <t>2013</t>
  </si>
  <si>
    <t>2014</t>
  </si>
  <si>
    <t>2012</t>
  </si>
  <si>
    <t>2010</t>
  </si>
  <si>
    <t>2011</t>
  </si>
  <si>
    <t>2007</t>
  </si>
  <si>
    <t>2008</t>
  </si>
  <si>
    <t>2009</t>
  </si>
  <si>
    <t>2006</t>
  </si>
  <si>
    <t>Summary by year</t>
    <phoneticPr fontId="4" type="noConversion"/>
  </si>
  <si>
    <t>Summary by product</t>
    <phoneticPr fontId="4" type="noConversion"/>
  </si>
  <si>
    <t>From 2b</t>
    <phoneticPr fontId="4" type="noConversion"/>
  </si>
  <si>
    <t>From 2c</t>
    <phoneticPr fontId="4" type="noConversion"/>
  </si>
  <si>
    <t>iPhone 5C + 5S</t>
    <phoneticPr fontId="4" type="noConversion"/>
  </si>
  <si>
    <t>iPhone 6 + iPhone 6 Plus</t>
  </si>
  <si>
    <t>iPhone 6 + iPhone 6 Plus</t>
    <phoneticPr fontId="4" type="noConversion"/>
  </si>
  <si>
    <t>Remark (if any)</t>
    <phoneticPr fontId="4" type="noConversion"/>
  </si>
  <si>
    <t>iPhone 7 + iPhone 7 Plus</t>
    <phoneticPr fontId="4" type="noConversion"/>
  </si>
  <si>
    <t>iPhone 8 + iPhone 8 Plus</t>
    <phoneticPr fontId="4" type="noConversion"/>
  </si>
  <si>
    <t>iPhone XS + iPhone XR + iPhone XS Max</t>
  </si>
  <si>
    <t>iPhone XS + iPhone XR + iPhone XS Max</t>
    <phoneticPr fontId="4" type="noConversion"/>
  </si>
  <si>
    <t>Iphone XS is the objective of the script.
"Now, today, we’re going to take iPhone X to the next level."</t>
    <phoneticPr fontId="4" type="noConversion"/>
  </si>
  <si>
    <t>Sales between Q3 2010 to Q2 2011</t>
    <phoneticPr fontId="4" type="noConversion"/>
  </si>
  <si>
    <t>iPad 2</t>
    <phoneticPr fontId="4" type="noConversion"/>
  </si>
  <si>
    <t>iPad</t>
    <phoneticPr fontId="4" type="noConversion"/>
  </si>
  <si>
    <t>iPad 4</t>
    <phoneticPr fontId="4" type="noConversion"/>
  </si>
  <si>
    <t>Didn't specify which Ipad.
Since they mentioned iOS 6 for different devices, and by that time, they should be promoting iPad 4.</t>
    <phoneticPr fontId="4" type="noConversion"/>
  </si>
  <si>
    <t>iPad Air + iPad Mini 2</t>
  </si>
  <si>
    <t>iPad Air + iPad Mini 2</t>
    <phoneticPr fontId="4" type="noConversion"/>
  </si>
  <si>
    <t>Tim put together Ipad Air + Ipad Mini collectively as "Ipad"</t>
    <phoneticPr fontId="4" type="noConversion"/>
  </si>
  <si>
    <t>iPad Pro 9.7 inch + 12.9 inch</t>
    <phoneticPr fontId="4" type="noConversion"/>
  </si>
  <si>
    <t>Both figures since Q2 2016 are taken</t>
    <phoneticPr fontId="4" type="noConversion"/>
  </si>
  <si>
    <t>No sales figures and iPhone was not the main product</t>
    <phoneticPr fontId="4" type="noConversion"/>
  </si>
  <si>
    <t>Not used</t>
    <phoneticPr fontId="4" type="noConversion"/>
  </si>
  <si>
    <t>No sales figures (Ipad 7 gen)</t>
    <phoneticPr fontId="4" type="noConversion"/>
  </si>
  <si>
    <t>2018</t>
  </si>
  <si>
    <t>2017</t>
  </si>
  <si>
    <t>2016</t>
  </si>
  <si>
    <t>2015</t>
  </si>
  <si>
    <t>Apple Watch 2015</t>
  </si>
  <si>
    <t>Apple Watch 2015</t>
    <phoneticPr fontId="4" type="noConversion"/>
  </si>
  <si>
    <t>Apple Watch 2016</t>
  </si>
  <si>
    <t>Apple Watch 2016</t>
    <phoneticPr fontId="4" type="noConversion"/>
  </si>
  <si>
    <t>Apple Watch 2017</t>
  </si>
  <si>
    <t>Apple Watch 2018</t>
  </si>
  <si>
    <t>Apple Watch 2017</t>
    <phoneticPr fontId="4" type="noConversion"/>
  </si>
  <si>
    <t>Apple Watch 2018</t>
    <phoneticPr fontId="4" type="noConversion"/>
  </si>
  <si>
    <t>No sales figures</t>
  </si>
  <si>
    <t>-</t>
    <phoneticPr fontId="4" type="noConversion"/>
  </si>
  <si>
    <t>Row Labels</t>
  </si>
  <si>
    <t>iPad</t>
  </si>
  <si>
    <t>iPad Pro 9.7 inch + 12.9 inch</t>
  </si>
  <si>
    <t>Iphone</t>
  </si>
  <si>
    <t>Iphone 4</t>
  </si>
  <si>
    <t>Iphone 4S</t>
  </si>
  <si>
    <t>iPhone 5C + 5S</t>
  </si>
  <si>
    <t>iPhone 7 + iPhone 7 Plus</t>
  </si>
  <si>
    <t>iPhone 8 + iPhone 8 Plus</t>
  </si>
  <si>
    <t>Grand Total</t>
  </si>
  <si>
    <t>Mapped product</t>
    <phoneticPr fontId="4" type="noConversion"/>
  </si>
  <si>
    <t>Sum of Functional</t>
  </si>
  <si>
    <t>Sum of Experimental</t>
  </si>
  <si>
    <t>Sum of Optimistic</t>
  </si>
  <si>
    <t>Sum of Symbolic</t>
  </si>
  <si>
    <t>Sum of Cost</t>
  </si>
  <si>
    <t>Sum of Affective</t>
  </si>
  <si>
    <t>Total_WC</t>
  </si>
  <si>
    <t>Total Word Count</t>
    <phoneticPr fontId="4" type="noConversion"/>
  </si>
  <si>
    <t>Sum of Total_WC</t>
  </si>
  <si>
    <t>Normalized on Total Word Counts</t>
    <phoneticPr fontId="4" type="noConversion"/>
  </si>
  <si>
    <t>Normalized on Total Effective Counts</t>
    <phoneticPr fontId="4" type="noConversion"/>
  </si>
  <si>
    <t>2019</t>
  </si>
  <si>
    <t>MacBook Pro</t>
    <phoneticPr fontId="4" type="noConversion"/>
  </si>
  <si>
    <t>Macbook Pro was mentioned in the speech. One year record was calculated since the sales continues until the latest.</t>
    <phoneticPr fontId="4" type="noConversion"/>
  </si>
  <si>
    <t>MacBook Air</t>
    <phoneticPr fontId="4" type="noConversion"/>
  </si>
  <si>
    <t>201310_Mac Pro_SVP_Phil</t>
  </si>
  <si>
    <t>Mac Pro_2013</t>
  </si>
  <si>
    <t>Mac Pro_2013</t>
    <phoneticPr fontId="4" type="noConversion"/>
  </si>
  <si>
    <t>Macbook Air was mentioned in the speech. One year record was calculated since the sales continues until the latest.</t>
    <phoneticPr fontId="4" type="noConversion"/>
  </si>
  <si>
    <t>Mac Pro</t>
    <phoneticPr fontId="4" type="noConversion"/>
  </si>
  <si>
    <t>13Q4 and 14Q1 missing</t>
    <phoneticPr fontId="4" type="noConversion"/>
  </si>
  <si>
    <t>Macbook Air was mentioned in the speech. One year record was calculated since the sales continues until the latest.
Since 2 quarters are missing, the available figures were doubled to make a simple estimate.</t>
    <phoneticPr fontId="4" type="noConversion"/>
  </si>
  <si>
    <t>201610_Macbook Pro_Adobe Design Mgr_Bradee Evans</t>
    <phoneticPr fontId="4" type="noConversion"/>
  </si>
  <si>
    <t>201610_Macbook Pro_Algoriddim_Bradee CEO_Karim Morsy</t>
    <phoneticPr fontId="4" type="noConversion"/>
  </si>
  <si>
    <t>201610_Macbook Pro_CEO_Tim Cook</t>
    <phoneticPr fontId="4" type="noConversion"/>
  </si>
  <si>
    <t>201610_Macbook Pro_SVP_Craig Federighi</t>
    <phoneticPr fontId="4" type="noConversion"/>
  </si>
  <si>
    <t>201610_Macbook Pro_SVP_Phil</t>
    <phoneticPr fontId="4" type="noConversion"/>
  </si>
  <si>
    <t>2016Q4 - 2017Q3</t>
    <phoneticPr fontId="4" type="noConversion"/>
  </si>
  <si>
    <t>Macbook Pro_2016</t>
  </si>
  <si>
    <t>Macbook Pro_2016</t>
    <phoneticPr fontId="4" type="noConversion"/>
  </si>
  <si>
    <t>Macbook Pro_2012</t>
  </si>
  <si>
    <t>Macbook Pro_2012</t>
    <phoneticPr fontId="4" type="noConversion"/>
  </si>
  <si>
    <t>Total_Word_Count</t>
    <phoneticPr fontId="4" type="noConversion"/>
  </si>
  <si>
    <t>Total Effective Words</t>
    <phoneticPr fontId="4" type="noConversion"/>
  </si>
  <si>
    <t>WC_Normalize_Functional</t>
    <phoneticPr fontId="4" type="noConversion"/>
  </si>
  <si>
    <t>WC_Normalize_Experimental</t>
    <phoneticPr fontId="4" type="noConversion"/>
  </si>
  <si>
    <t>WC_Normalize_Symbolic</t>
    <phoneticPr fontId="4" type="noConversion"/>
  </si>
  <si>
    <t>WC_Normalize_Cost</t>
    <phoneticPr fontId="4" type="noConversion"/>
  </si>
  <si>
    <t>WC_Normalize_Optimistic</t>
    <phoneticPr fontId="4" type="noConversion"/>
  </si>
  <si>
    <t>WC_Normalize_Affective</t>
    <phoneticPr fontId="4" type="noConversion"/>
  </si>
  <si>
    <t>Product</t>
    <phoneticPr fontId="4" type="noConversion"/>
  </si>
  <si>
    <t>Apple Watch</t>
    <phoneticPr fontId="4" type="noConversion"/>
  </si>
  <si>
    <t>iPad</t>
    <phoneticPr fontId="4" type="noConversion"/>
  </si>
  <si>
    <t>iPhone</t>
    <phoneticPr fontId="4" type="noConversion"/>
  </si>
  <si>
    <t>Avg Sales per product</t>
    <phoneticPr fontId="4" type="noConversion"/>
  </si>
  <si>
    <t>Adj Factor</t>
    <phoneticPr fontId="4" type="noConversion"/>
  </si>
  <si>
    <t>Mac</t>
    <phoneticPr fontId="4" type="noConversion"/>
  </si>
  <si>
    <t>Macbook Pro</t>
    <phoneticPr fontId="4" type="noConversion"/>
  </si>
  <si>
    <t>Macbook Pro_2013</t>
  </si>
  <si>
    <t>Macbook Pro_2013</t>
    <phoneticPr fontId="4" type="noConversion"/>
  </si>
  <si>
    <t>Macbook Pro_2013</t>
    <phoneticPr fontId="4" type="noConversion"/>
  </si>
  <si>
    <t>Adj_Sales</t>
    <phoneticPr fontId="4" type="noConversion"/>
  </si>
  <si>
    <t>Adj Factor</t>
    <phoneticPr fontId="4" type="noConversion"/>
  </si>
  <si>
    <t>from 1b</t>
    <phoneticPr fontId="4" type="noConversion"/>
  </si>
  <si>
    <t>from 1c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</si>
</sst>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  <numFmt numFmtId="180" formatCode="_ * #,##0_ ;_ * \-#,##0_ ;_ * &quot;-&quot;??_ ;_ @_ "/>
    <numFmt numFmtId="181" formatCode="_ * #,##0.0000000000000_ ;_ * \-#,##0.0000000000000_ ;0.0000000000000\ ;_ @_ "/>
    <numFmt numFmtId="182" formatCode="_(* #,##0_);_(* \(#,##0\);_(* &quot;-&quot;??_);_(@_)"/>
    <numFmt numFmtId="183" formatCode="0_);[Red]\(0\)"/>
  </numFmts>
  <fonts count="10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0"/>
      <name val="Arial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新細明體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6" fillId="0" borderId="0">
      <alignment vertical="center"/>
    </xf>
  </cellStyleXfs>
  <cellXfs count="9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80" fontId="0" fillId="4" borderId="2" xfId="1" applyNumberFormat="1" applyFont="1" applyFill="1" applyBorder="1" applyAlignment="1"/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80" fontId="0" fillId="4" borderId="4" xfId="1" applyNumberFormat="1" applyFont="1" applyFill="1" applyBorder="1" applyAlignment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80" fontId="0" fillId="5" borderId="4" xfId="1" applyNumberFormat="1" applyFont="1" applyFill="1" applyBorder="1" applyAlignment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180" fontId="0" fillId="6" borderId="4" xfId="1" applyNumberFormat="1" applyFont="1" applyFill="1" applyBorder="1" applyAlignment="1"/>
    <xf numFmtId="0" fontId="0" fillId="7" borderId="3" xfId="0" applyFill="1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180" fontId="0" fillId="7" borderId="4" xfId="1" applyNumberFormat="1" applyFont="1" applyFill="1" applyBorder="1" applyAlignment="1"/>
    <xf numFmtId="0" fontId="0" fillId="3" borderId="0" xfId="0" applyFill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3" fontId="0" fillId="3" borderId="4" xfId="0" applyNumberFormat="1" applyFill="1" applyBorder="1"/>
    <xf numFmtId="0" fontId="0" fillId="8" borderId="0" xfId="0" applyFill="1"/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3" fontId="0" fillId="8" borderId="4" xfId="0" applyNumberFormat="1" applyFill="1" applyBorder="1"/>
    <xf numFmtId="0" fontId="0" fillId="0" borderId="0" xfId="0" pivotButton="1"/>
    <xf numFmtId="180" fontId="0" fillId="0" borderId="0" xfId="0" applyNumberFormat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0" fillId="0" borderId="7" xfId="0" applyBorder="1"/>
    <xf numFmtId="0" fontId="0" fillId="9" borderId="7" xfId="0" applyFill="1" applyBorder="1"/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6" fillId="0" borderId="0" xfId="21">
      <alignment vertical="center"/>
    </xf>
    <xf numFmtId="0" fontId="6" fillId="0" borderId="0" xfId="21" applyAlignment="1">
      <alignment vertical="center" wrapText="1"/>
    </xf>
    <xf numFmtId="0" fontId="5" fillId="0" borderId="0" xfId="21" applyFont="1">
      <alignment vertical="center"/>
    </xf>
    <xf numFmtId="0" fontId="5" fillId="0" borderId="0" xfId="0" applyFont="1"/>
    <xf numFmtId="180" fontId="6" fillId="0" borderId="0" xfId="1" applyNumberFormat="1" applyFont="1" applyAlignment="1">
      <alignment vertical="center" wrapText="1"/>
    </xf>
    <xf numFmtId="180" fontId="6" fillId="0" borderId="0" xfId="21" applyNumberFormat="1" applyAlignment="1">
      <alignment vertical="center" wrapText="1"/>
    </xf>
    <xf numFmtId="0" fontId="0" fillId="3" borderId="1" xfId="0" applyFill="1" applyBorder="1"/>
    <xf numFmtId="0" fontId="0" fillId="4" borderId="5" xfId="0" applyFill="1" applyBorder="1"/>
    <xf numFmtId="0" fontId="0" fillId="3" borderId="3" xfId="0" applyFill="1" applyBorder="1"/>
    <xf numFmtId="0" fontId="0" fillId="6" borderId="5" xfId="0" applyFill="1" applyBorder="1"/>
    <xf numFmtId="0" fontId="0" fillId="8" borderId="3" xfId="0" applyFill="1" applyBorder="1"/>
    <xf numFmtId="0" fontId="0" fillId="5" borderId="5" xfId="0" applyFill="1" applyBorder="1"/>
    <xf numFmtId="0" fontId="0" fillId="3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2" xfId="0" applyFill="1" applyBorder="1"/>
    <xf numFmtId="0" fontId="0" fillId="4" borderId="6" xfId="0" applyFill="1" applyBorder="1"/>
    <xf numFmtId="180" fontId="0" fillId="4" borderId="6" xfId="1" applyNumberFormat="1" applyFont="1" applyFill="1" applyBorder="1" applyAlignment="1"/>
    <xf numFmtId="0" fontId="6" fillId="0" borderId="0" xfId="21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6" fillId="10" borderId="0" xfId="21" applyFill="1">
      <alignment vertical="center"/>
    </xf>
    <xf numFmtId="0" fontId="5" fillId="11" borderId="7" xfId="21" applyFont="1" applyFill="1" applyBorder="1">
      <alignment vertical="center"/>
    </xf>
    <xf numFmtId="0" fontId="6" fillId="11" borderId="7" xfId="21" applyFill="1" applyBorder="1">
      <alignment vertical="center"/>
    </xf>
    <xf numFmtId="180" fontId="6" fillId="11" borderId="7" xfId="1" applyNumberFormat="1" applyFont="1" applyFill="1" applyBorder="1">
      <alignment vertical="center"/>
    </xf>
    <xf numFmtId="0" fontId="5" fillId="7" borderId="7" xfId="21" applyFont="1" applyFill="1" applyBorder="1">
      <alignment vertical="center"/>
    </xf>
    <xf numFmtId="180" fontId="6" fillId="7" borderId="7" xfId="1" applyNumberFormat="1" applyFont="1" applyFill="1" applyBorder="1">
      <alignment vertical="center"/>
    </xf>
    <xf numFmtId="0" fontId="5" fillId="4" borderId="7" xfId="21" applyFont="1" applyFill="1" applyBorder="1">
      <alignment vertical="center"/>
    </xf>
    <xf numFmtId="9" fontId="6" fillId="4" borderId="7" xfId="2" applyFont="1" applyFill="1" applyBorder="1">
      <alignment vertical="center"/>
    </xf>
    <xf numFmtId="0" fontId="0" fillId="0" borderId="0" xfId="0" applyAlignment="1">
      <alignment vertical="center"/>
    </xf>
    <xf numFmtId="0" fontId="5" fillId="5" borderId="7" xfId="21" applyFont="1" applyFill="1" applyBorder="1">
      <alignment vertical="center"/>
    </xf>
    <xf numFmtId="9" fontId="6" fillId="5" borderId="7" xfId="2" applyFont="1" applyFill="1" applyBorder="1">
      <alignment vertical="center"/>
    </xf>
    <xf numFmtId="0" fontId="6" fillId="0" borderId="0" xfId="21" quotePrefix="1">
      <alignment vertical="center"/>
    </xf>
    <xf numFmtId="0" fontId="9" fillId="12" borderId="0" xfId="0" applyFont="1" applyFill="1"/>
    <xf numFmtId="181" fontId="6" fillId="4" borderId="7" xfId="1" applyNumberFormat="1" applyFont="1" applyFill="1" applyBorder="1">
      <alignment vertical="center"/>
    </xf>
    <xf numFmtId="180" fontId="6" fillId="0" borderId="0" xfId="21" applyNumberFormat="1">
      <alignment vertical="center"/>
    </xf>
    <xf numFmtId="43" fontId="6" fillId="0" borderId="0" xfId="21" applyNumberFormat="1">
      <alignment vertical="center"/>
    </xf>
    <xf numFmtId="0" fontId="6" fillId="2" borderId="0" xfId="21" applyFill="1">
      <alignment vertical="center"/>
    </xf>
    <xf numFmtId="182" fontId="6" fillId="0" borderId="0" xfId="21" applyNumberFormat="1">
      <alignment vertical="center"/>
    </xf>
    <xf numFmtId="183" fontId="6" fillId="11" borderId="7" xfId="1" applyNumberFormat="1" applyFont="1" applyFill="1" applyBorder="1">
      <alignment vertical="center"/>
    </xf>
    <xf numFmtId="183" fontId="6" fillId="7" borderId="7" xfId="1" applyNumberFormat="1" applyFont="1" applyFill="1" applyBorder="1">
      <alignment vertical="center"/>
    </xf>
    <xf numFmtId="0" fontId="5" fillId="5" borderId="7" xfId="21" applyFont="1" applyFill="1" applyBorder="1" applyAlignment="1">
      <alignment horizontal="center" vertical="center"/>
    </xf>
    <xf numFmtId="0" fontId="5" fillId="4" borderId="7" xfId="21" applyFont="1" applyFill="1" applyBorder="1" applyAlignment="1">
      <alignment horizontal="center" vertical="center"/>
    </xf>
    <xf numFmtId="0" fontId="5" fillId="11" borderId="9" xfId="21" applyFont="1" applyFill="1" applyBorder="1" applyAlignment="1">
      <alignment horizontal="center" vertical="center"/>
    </xf>
    <xf numFmtId="0" fontId="5" fillId="11" borderId="8" xfId="21" applyFont="1" applyFill="1" applyBorder="1" applyAlignment="1">
      <alignment horizontal="center" vertical="center"/>
    </xf>
    <xf numFmtId="0" fontId="5" fillId="7" borderId="9" xfId="21" applyFont="1" applyFill="1" applyBorder="1" applyAlignment="1">
      <alignment horizontal="center" vertical="center"/>
    </xf>
    <xf numFmtId="0" fontId="5" fillId="7" borderId="8" xfId="21" applyFont="1" applyFill="1" applyBorder="1" applyAlignment="1">
      <alignment horizontal="center" vertical="center"/>
    </xf>
    <xf numFmtId="0" fontId="5" fillId="7" borderId="10" xfId="21" applyFont="1" applyFill="1" applyBorder="1" applyAlignment="1">
      <alignment horizontal="center" vertical="center"/>
    </xf>
  </cellXfs>
  <cellStyles count="22">
    <cellStyle name="Comma" xfId="1"/>
    <cellStyle name="Comma [0]" xfId="18"/>
    <cellStyle name="Comma [0] 2" xfId="8"/>
    <cellStyle name="Comma 2" xfId="7"/>
    <cellStyle name="Comma 3" xfId="10"/>
    <cellStyle name="Comma 4" xfId="13"/>
    <cellStyle name="Comma 5" xfId="14"/>
    <cellStyle name="Comma 6" xfId="16"/>
    <cellStyle name="Currency" xfId="19"/>
    <cellStyle name="Currency [0]" xfId="20"/>
    <cellStyle name="Currency [0] 2" xfId="6"/>
    <cellStyle name="Currency 2" xfId="5"/>
    <cellStyle name="Currency 3" xfId="9"/>
    <cellStyle name="Currency 4" xfId="11"/>
    <cellStyle name="Currency 5" xfId="12"/>
    <cellStyle name="Currency 6" xfId="15"/>
    <cellStyle name="Normal" xfId="0" builtinId="0"/>
    <cellStyle name="Normal 2" xfId="3"/>
    <cellStyle name="Normal 3" xfId="21"/>
    <cellStyle name="Percent" xfId="2"/>
    <cellStyle name="Percent 2" xfId="4"/>
    <cellStyle name="常规 2" xfId="17"/>
  </cellStyles>
  <dxfs count="21"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colors>
    <mruColors>
      <color rgb="FFCCCCFF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ck Sang" refreshedDate="43835.809608101852" createdVersion="5" refreshedVersion="5" minRefreshableVersion="3" recordCount="539">
  <cacheSource type="worksheet">
    <worksheetSource ref="A1:E540" sheet="2b. Raw Database"/>
  </cacheSource>
  <cacheFields count="5">
    <cacheField name="Country" numFmtId="0">
      <sharedItems/>
    </cacheField>
    <cacheField name="Time period" numFmtId="0">
      <sharedItems containsMixedTypes="1" containsNumber="1" containsInteger="1" minValue="2013" maxValue="2018" count="61">
        <s v="Q3 2007"/>
        <s v="Q4 2007"/>
        <s v="Q1 2008"/>
        <s v="Q2 2008"/>
        <s v="Q3 2008"/>
        <s v="Q4 2008"/>
        <s v="Q1 2009"/>
        <s v="Q2 2009"/>
        <s v="Q3 2009"/>
        <s v="Q4 2009"/>
        <s v="Q1 2010"/>
        <s v="Q2 2010"/>
        <s v="Q3 2010"/>
        <s v="Q4 2010"/>
        <s v="Q1 2011"/>
        <s v="Q2 2011"/>
        <s v="Q3 2011"/>
        <s v="Q4 2011"/>
        <s v="Q1 2012"/>
        <s v="Q2 2012"/>
        <s v="Q4 2012"/>
        <s v="Q3 2012"/>
        <s v="Q1 2013"/>
        <s v="Q3 2013"/>
        <s v="Q2 2013"/>
        <s v="Q4 2013"/>
        <s v="Q1 2014"/>
        <s v="Q2 2014"/>
        <s v="Q3 2014"/>
        <s v="Q4 2014"/>
        <s v="Q1 2015"/>
        <s v="Q2 2015"/>
        <s v="Q3 2015"/>
        <s v="Q4 2015"/>
        <s v="Q1 2016"/>
        <s v="Q2 2016"/>
        <s v="Q3 2016"/>
        <s v="Q4 2016"/>
        <s v="Q1 2017"/>
        <s v="Q2 2017"/>
        <s v="Q3 2017"/>
        <s v="Q4 2017"/>
        <s v="Q1 2018"/>
        <s v="Q2 2018"/>
        <s v="Q3 2018"/>
        <s v="Q4 2018"/>
        <s v="Q1 2019"/>
        <s v="Q2 2019"/>
        <s v="Q3 2019"/>
        <n v="2015"/>
        <n v="2016"/>
        <n v="2017"/>
        <n v="2018"/>
        <s v="Q1 2006"/>
        <s v="Q2 2006"/>
        <s v="Q3 2006"/>
        <s v="Q4 2006"/>
        <s v="Q1 2007"/>
        <s v="Q2 2007"/>
        <n v="2013"/>
        <n v="2014"/>
      </sharedItems>
    </cacheField>
    <cacheField name="Year" numFmtId="0">
      <sharedItems count="14"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06"/>
      </sharedItems>
    </cacheField>
    <cacheField name="Product" numFmtId="0">
      <sharedItems count="51">
        <s v="Total iPhone"/>
        <s v="iPhone 4"/>
        <s v="iPhone 4S"/>
        <s v="iPhone 5"/>
        <s v="iPhone 5C"/>
        <s v="iPhone 5S"/>
        <s v="iPhone 6"/>
        <s v="iPhone 6 Plus"/>
        <s v="iPhone 6S"/>
        <s v="iPhone 6S Plus"/>
        <s v="iPhone SE "/>
        <s v="iPhone 7"/>
        <s v="iPhone 7 Plus"/>
        <s v="iPhone 8"/>
        <s v="iPhone 8 Plus"/>
        <s v="iPhone X"/>
        <s v="iPhone XS"/>
        <s v="iPhone XS Max"/>
        <s v="iPhone XR"/>
        <s v="iPhone 11"/>
        <s v="iPhone 11 Pro"/>
        <s v="iPhone 11 Pro Max"/>
        <s v="Total iPad"/>
        <s v="New iPad"/>
        <s v="iPad 2"/>
        <s v="iPad 4"/>
        <s v="iPad mini 2"/>
        <s v="iPad mini 3"/>
        <s v="iPad mini 4"/>
        <s v="iPad mini"/>
        <s v="iPad 9.7 inch"/>
        <s v="iPad Pro"/>
        <s v="iPad Pro 9.7 inch"/>
        <s v="iPad Pro 10.5 inch"/>
        <s v="iPad Pro 12.9 inch"/>
        <s v="iPad Pro 11 inch"/>
        <s v="iPad (Mar 2017)"/>
        <s v="iPad Air"/>
        <s v="iPad Air 2"/>
        <s v="iPad Air (10.5 inch)"/>
        <s v="don't know"/>
        <s v="iMac"/>
        <s v="iMac Pro"/>
        <s v="Mac Pro"/>
        <s v="Mac Mini"/>
        <s v="MacBook"/>
        <s v="MacBook Air"/>
        <s v="MacBook Pro"/>
        <s v="Apple Watch"/>
        <s v="Total iPod"/>
        <s v="Apple TV"/>
      </sharedItems>
    </cacheField>
    <cacheField name="Sales Quantity ( k Unit)" numFmtId="0">
      <sharedItems containsString="0" containsBlank="1" containsNumber="1" minValue="51.7" maxValue="47470.34482758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ck Sang" refreshedDate="43839.971656250003" createdVersion="5" refreshedVersion="5" minRefreshableVersion="3" recordCount="56">
  <cacheSource type="worksheet">
    <worksheetSource ref="A1:I57" sheet="1c. Raw Script counts"/>
  </cacheSource>
  <cacheFields count="9">
    <cacheField name="Mapped product" numFmtId="0">
      <sharedItems containsMixedTypes="1" containsNumber="1" containsInteger="1" minValue="0" maxValue="0" count="25">
        <s v="Iphone"/>
        <s v="iPad"/>
        <s v="Iphone 4"/>
        <s v="iPad 2"/>
        <s v="Iphone 4S"/>
        <s v="iPad 4"/>
        <s v="iPhone 5"/>
        <s v="Macbook Pro_2012"/>
        <s v="iPad Air + iPad Mini 2"/>
        <s v="iPhone 5C + 5S"/>
        <s v="Mac Pro_2013"/>
        <s v="Macbook Pro_2013"/>
        <s v="Apple Watch 2015"/>
        <s v="iPhone 6 + iPhone 6 Plus"/>
        <s v="Apple Watch 2016"/>
        <s v="iPad Pro 9.7 inch + 12.9 inch"/>
        <s v="iPhone SE "/>
        <s v="Apple Watch 2017"/>
        <s v="iPhone 7 + iPhone 7 Plus"/>
        <s v="Macbook Pro_2016"/>
        <s v="Apple Watch 2018"/>
        <s v="iPhone 8 + iPhone 8 Plus"/>
        <s v="Not used"/>
        <s v="iPhone XS + iPhone XR + iPhone XS Max"/>
        <n v="0" u="1"/>
      </sharedItems>
    </cacheField>
    <cacheField name="File" numFmtId="0">
      <sharedItems/>
    </cacheField>
    <cacheField name="Functional" numFmtId="0">
      <sharedItems containsSemiMixedTypes="0" containsString="0" containsNumber="1" containsInteger="1" minValue="3" maxValue="571"/>
    </cacheField>
    <cacheField name="Experimental" numFmtId="0">
      <sharedItems containsSemiMixedTypes="0" containsString="0" containsNumber="1" containsInteger="1" minValue="5" maxValue="798"/>
    </cacheField>
    <cacheField name="Symbolic" numFmtId="0">
      <sharedItems containsString="0" containsBlank="1" containsNumber="1" containsInteger="1" minValue="1" maxValue="12"/>
    </cacheField>
    <cacheField name="Cost" numFmtId="0">
      <sharedItems containsString="0" containsBlank="1" containsNumber="1" containsInteger="1" minValue="1" maxValue="115"/>
    </cacheField>
    <cacheField name="Optimistic" numFmtId="0">
      <sharedItems containsSemiMixedTypes="0" containsString="0" containsNumber="1" containsInteger="1" minValue="1" maxValue="229"/>
    </cacheField>
    <cacheField name="Affective" numFmtId="0">
      <sharedItems containsString="0" containsBlank="1" containsNumber="1" containsInteger="1" minValue="1" maxValue="83"/>
    </cacheField>
    <cacheField name="Total_WC" numFmtId="0">
      <sharedItems containsSemiMixedTypes="0" containsString="0" containsNumber="1" containsInteger="1" minValue="50" maxValue="7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ck Sang" refreshedDate="43839.972917013889" createdVersion="5" refreshedVersion="5" minRefreshableVersion="3" recordCount="56">
  <cacheSource type="worksheet">
    <worksheetSource ref="B1:C57" sheet="1b. Mapping Script counts"/>
  </cacheSource>
  <cacheFields count="2">
    <cacheField name="Product" numFmtId="0">
      <sharedItems containsBlank="1" count="26">
        <s v="Iphone"/>
        <s v="iPad"/>
        <s v="Iphone 4"/>
        <s v="iPad 2"/>
        <s v="Iphone 4S"/>
        <s v="iPad 4"/>
        <s v="iPhone 5"/>
        <s v="Macbook Pro_2012"/>
        <s v="iPad Air + iPad Mini 2"/>
        <s v="iPhone 5C + 5S"/>
        <s v="Mac Pro_2013"/>
        <s v="Macbook Pro_2013"/>
        <s v="Apple Watch 2015"/>
        <s v="iPhone 6 + iPhone 6 Plus"/>
        <s v="Apple Watch 2016"/>
        <s v="iPad Pro 9.7 inch + 12.9 inch"/>
        <s v="iPhone SE "/>
        <s v="Apple Watch 2017"/>
        <s v="iPhone 7 + iPhone 7 Plus"/>
        <s v="Macbook Pro_2016"/>
        <s v="Apple Watch 2018"/>
        <s v="iPhone 8 + iPhone 8 Plus"/>
        <s v="Not used"/>
        <s v="iPhone XS + iPhone XR + iPhone XS Max"/>
        <m u="1"/>
        <s v="Macbook_2013" u="1"/>
      </sharedItems>
    </cacheField>
    <cacheField name="Sales_K_Unit" numFmtId="0">
      <sharedItems containsMixedTypes="1" containsNumber="1" minValue="371.54285714285709" maxValue="240434.05004524789" count="24">
        <n v="47600"/>
        <n v="65400"/>
        <n v="30070"/>
        <n v="31729.103591697651"/>
        <n v="14184.954644685338"/>
        <n v="35915.369141870928"/>
        <n v="144277.05684956754"/>
        <n v="8774.85"/>
        <n v="77516.314313348688"/>
        <n v="233099.62092802228"/>
        <n v="371.54285714285709"/>
        <n v="7607.35"/>
        <n v="13600"/>
        <n v="204719.62963994726"/>
        <n v="11600"/>
        <n v="33144.720625245842"/>
        <n v="45054.369189322962"/>
        <n v="17700"/>
        <n v="240434.05004524789"/>
        <n v="7865.3991603957638"/>
        <n v="22500"/>
        <n v="133766.83541655401"/>
        <s v="-"/>
        <n v="117998.579469035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">
  <r>
    <s v="Worldwide"/>
    <x v="0"/>
    <x v="0"/>
    <x v="0"/>
    <n v="270"/>
  </r>
  <r>
    <s v="Worldwide"/>
    <x v="1"/>
    <x v="0"/>
    <x v="0"/>
    <n v="1120"/>
  </r>
  <r>
    <s v="Worldwide"/>
    <x v="2"/>
    <x v="1"/>
    <x v="0"/>
    <n v="2320"/>
  </r>
  <r>
    <s v="Worldwide"/>
    <x v="3"/>
    <x v="1"/>
    <x v="0"/>
    <n v="1700"/>
  </r>
  <r>
    <s v="Worldwide"/>
    <x v="4"/>
    <x v="1"/>
    <x v="0"/>
    <n v="720"/>
  </r>
  <r>
    <s v="Worldwide"/>
    <x v="5"/>
    <x v="1"/>
    <x v="0"/>
    <n v="6890"/>
  </r>
  <r>
    <s v="Worldwide"/>
    <x v="6"/>
    <x v="2"/>
    <x v="0"/>
    <n v="4360"/>
  </r>
  <r>
    <s v="Worldwide"/>
    <x v="7"/>
    <x v="2"/>
    <x v="0"/>
    <n v="3790"/>
  </r>
  <r>
    <s v="Worldwide"/>
    <x v="8"/>
    <x v="2"/>
    <x v="0"/>
    <n v="5210"/>
  </r>
  <r>
    <s v="Worldwide"/>
    <x v="9"/>
    <x v="2"/>
    <x v="0"/>
    <n v="7370"/>
  </r>
  <r>
    <s v="Worldwide"/>
    <x v="10"/>
    <x v="3"/>
    <x v="0"/>
    <n v="8740"/>
  </r>
  <r>
    <s v="Worldwide"/>
    <x v="11"/>
    <x v="3"/>
    <x v="0"/>
    <n v="8750"/>
  </r>
  <r>
    <s v="Worldwide"/>
    <x v="12"/>
    <x v="3"/>
    <x v="0"/>
    <n v="8400"/>
  </r>
  <r>
    <s v="Worldwide"/>
    <x v="13"/>
    <x v="3"/>
    <x v="0"/>
    <n v="14100"/>
  </r>
  <r>
    <s v="Worldwide"/>
    <x v="14"/>
    <x v="4"/>
    <x v="0"/>
    <n v="16239.999999999998"/>
  </r>
  <r>
    <s v="Worldwide"/>
    <x v="15"/>
    <x v="4"/>
    <x v="0"/>
    <n v="18650"/>
  </r>
  <r>
    <s v="Worldwide"/>
    <x v="16"/>
    <x v="4"/>
    <x v="0"/>
    <n v="20340"/>
  </r>
  <r>
    <s v="Worldwide"/>
    <x v="17"/>
    <x v="4"/>
    <x v="0"/>
    <n v="17070"/>
  </r>
  <r>
    <s v="Worldwide"/>
    <x v="18"/>
    <x v="5"/>
    <x v="0"/>
    <n v="37040"/>
  </r>
  <r>
    <s v="Worldwide"/>
    <x v="19"/>
    <x v="5"/>
    <x v="0"/>
    <n v="35060"/>
  </r>
  <r>
    <s v="Worldwide"/>
    <x v="20"/>
    <x v="5"/>
    <x v="1"/>
    <n v="329.65517241379308"/>
  </r>
  <r>
    <s v="Worldwide"/>
    <x v="21"/>
    <x v="5"/>
    <x v="2"/>
    <n v="13778.048780487808"/>
  </r>
  <r>
    <s v="Worldwide"/>
    <x v="22"/>
    <x v="6"/>
    <x v="2"/>
    <n v="230.86419753086417"/>
  </r>
  <r>
    <s v="Worldwide"/>
    <x v="23"/>
    <x v="6"/>
    <x v="2"/>
    <n v="176.04166666666666"/>
  </r>
  <r>
    <s v="Worldwide"/>
    <x v="21"/>
    <x v="5"/>
    <x v="3"/>
    <n v="13121.951219512204"/>
  </r>
  <r>
    <s v="Worldwide"/>
    <x v="20"/>
    <x v="5"/>
    <x v="3"/>
    <n v="47470.344827586203"/>
  </r>
  <r>
    <s v="Worldwide"/>
    <x v="22"/>
    <x v="6"/>
    <x v="3"/>
    <n v="37169.135802469136"/>
  </r>
  <r>
    <s v="Worldwide"/>
    <x v="24"/>
    <x v="6"/>
    <x v="3"/>
    <n v="31200"/>
  </r>
  <r>
    <s v="Worldwide"/>
    <x v="23"/>
    <x v="6"/>
    <x v="3"/>
    <n v="15315.625000000002"/>
  </r>
  <r>
    <s v="Worldwide"/>
    <x v="23"/>
    <x v="6"/>
    <x v="4"/>
    <n v="5457.291666666667"/>
  </r>
  <r>
    <s v="Worldwide"/>
    <x v="25"/>
    <x v="6"/>
    <x v="4"/>
    <n v="15827.586206896549"/>
  </r>
  <r>
    <s v="Worldwide"/>
    <x v="26"/>
    <x v="7"/>
    <x v="4"/>
    <n v="12338.823529411764"/>
  </r>
  <r>
    <s v="Worldwide"/>
    <x v="27"/>
    <x v="7"/>
    <x v="4"/>
    <n v="9152"/>
  </r>
  <r>
    <s v="Worldwide"/>
    <x v="28"/>
    <x v="7"/>
    <x v="4"/>
    <n v="7108.8737201365184"/>
  </r>
  <r>
    <s v="Worldwide"/>
    <x v="29"/>
    <x v="7"/>
    <x v="4"/>
    <n v="8277.7777777777792"/>
  </r>
  <r>
    <s v="Worldwide"/>
    <x v="30"/>
    <x v="8"/>
    <x v="4"/>
    <n v="5941.7475728155341"/>
  </r>
  <r>
    <s v="Worldwide"/>
    <x v="31"/>
    <x v="8"/>
    <x v="4"/>
    <n v="3156.1461794019929"/>
  </r>
  <r>
    <s v="Worldwide"/>
    <x v="32"/>
    <x v="8"/>
    <x v="4"/>
    <n v="2337.0786516853932"/>
  </r>
  <r>
    <s v="Worldwide"/>
    <x v="23"/>
    <x v="6"/>
    <x v="5"/>
    <n v="12851.041666666668"/>
  </r>
  <r>
    <s v="Worldwide"/>
    <x v="25"/>
    <x v="6"/>
    <x v="5"/>
    <n v="35172.413793103442"/>
  </r>
  <r>
    <s v="Worldwide"/>
    <x v="26"/>
    <x v="7"/>
    <x v="5"/>
    <n v="31361.176470588234"/>
  </r>
  <r>
    <s v="Worldwide"/>
    <x v="27"/>
    <x v="7"/>
    <x v="5"/>
    <n v="26047.999999999996"/>
  </r>
  <r>
    <s v="Worldwide"/>
    <x v="28"/>
    <x v="7"/>
    <x v="5"/>
    <n v="13278.839590443687"/>
  </r>
  <r>
    <s v="Worldwide"/>
    <x v="29"/>
    <x v="7"/>
    <x v="5"/>
    <n v="11633.633633633632"/>
  </r>
  <r>
    <s v="Worldwide"/>
    <x v="30"/>
    <x v="8"/>
    <x v="5"/>
    <n v="8912.6213592233016"/>
  </r>
  <r>
    <s v="Worldwide"/>
    <x v="31"/>
    <x v="8"/>
    <x v="5"/>
    <n v="5523.2558139534876"/>
  </r>
  <r>
    <s v="Worldwide"/>
    <x v="32"/>
    <x v="8"/>
    <x v="5"/>
    <n v="5932.5842696629215"/>
  </r>
  <r>
    <s v="Worldwide"/>
    <x v="33"/>
    <x v="8"/>
    <x v="5"/>
    <n v="8154.8872180451126"/>
  </r>
  <r>
    <s v="Worldwide"/>
    <x v="34"/>
    <x v="9"/>
    <x v="5"/>
    <n v="2950.5084745762711"/>
  </r>
  <r>
    <s v="Worldwide"/>
    <x v="35"/>
    <x v="9"/>
    <x v="5"/>
    <n v="1683.3333333333333"/>
  </r>
  <r>
    <s v="Worldwide"/>
    <x v="28"/>
    <x v="7"/>
    <x v="6"/>
    <n v="13547.098976109215"/>
  </r>
  <r>
    <s v="Worldwide"/>
    <x v="29"/>
    <x v="7"/>
    <x v="6"/>
    <n v="32663.663663663665"/>
  </r>
  <r>
    <s v="Worldwide"/>
    <x v="30"/>
    <x v="8"/>
    <x v="6"/>
    <n v="33471.844660194169"/>
  </r>
  <r>
    <s v="Worldwide"/>
    <x v="31"/>
    <x v="8"/>
    <x v="6"/>
    <n v="24933.554817275748"/>
  </r>
  <r>
    <s v="Worldwide"/>
    <x v="32"/>
    <x v="8"/>
    <x v="6"/>
    <n v="18876.404494382023"/>
  </r>
  <r>
    <s v="Worldwide"/>
    <x v="33"/>
    <x v="8"/>
    <x v="6"/>
    <n v="11248.12030075188"/>
  </r>
  <r>
    <s v="Worldwide"/>
    <x v="34"/>
    <x v="9"/>
    <x v="6"/>
    <n v="6768.8135593220341"/>
  </r>
  <r>
    <s v="Worldwide"/>
    <x v="35"/>
    <x v="9"/>
    <x v="6"/>
    <n v="3703.333333333333"/>
  </r>
  <r>
    <s v="Worldwide"/>
    <x v="36"/>
    <x v="9"/>
    <x v="6"/>
    <n v="3153.4653465346537"/>
  </r>
  <r>
    <s v="Worldwide"/>
    <x v="28"/>
    <x v="7"/>
    <x v="7"/>
    <n v="5365.18771331058"/>
  </r>
  <r>
    <s v="Worldwide"/>
    <x v="29"/>
    <x v="7"/>
    <x v="7"/>
    <n v="21924.924924924922"/>
  </r>
  <r>
    <s v="Worldwide"/>
    <x v="30"/>
    <x v="8"/>
    <x v="7"/>
    <n v="12873.786407766991"/>
  </r>
  <r>
    <s v="Worldwide"/>
    <x v="31"/>
    <x v="8"/>
    <x v="7"/>
    <n v="13887.043189368773"/>
  </r>
  <r>
    <s v="Worldwide"/>
    <x v="32"/>
    <x v="8"/>
    <x v="7"/>
    <n v="9168.5393258426957"/>
  </r>
  <r>
    <s v="Worldwide"/>
    <x v="33"/>
    <x v="8"/>
    <x v="7"/>
    <n v="5342.8571428571422"/>
  </r>
  <r>
    <s v="Worldwide"/>
    <x v="34"/>
    <x v="9"/>
    <x v="7"/>
    <n v="4859.6610169491523"/>
  </r>
  <r>
    <s v="Worldwide"/>
    <x v="35"/>
    <x v="9"/>
    <x v="7"/>
    <n v="1851.6666666666667"/>
  </r>
  <r>
    <s v="Worldwide"/>
    <x v="36"/>
    <x v="9"/>
    <x v="7"/>
    <n v="2252.4752475247524"/>
  </r>
  <r>
    <s v="Worldwide"/>
    <x v="32"/>
    <x v="8"/>
    <x v="8"/>
    <n v="7730.3370786516853"/>
  </r>
  <r>
    <s v="Worldwide"/>
    <x v="33"/>
    <x v="8"/>
    <x v="8"/>
    <n v="35712.781954887214"/>
  </r>
  <r>
    <s v="Worldwide"/>
    <x v="34"/>
    <x v="9"/>
    <x v="8"/>
    <n v="22215.593220338982"/>
  </r>
  <r>
    <s v="Worldwide"/>
    <x v="35"/>
    <x v="9"/>
    <x v="8"/>
    <n v="15655"/>
  </r>
  <r>
    <s v="Worldwide"/>
    <x v="36"/>
    <x v="9"/>
    <x v="8"/>
    <n v="8784.6534653465351"/>
  </r>
  <r>
    <s v="Worldwide"/>
    <x v="37"/>
    <x v="9"/>
    <x v="8"/>
    <n v="8916.725978647688"/>
  </r>
  <r>
    <s v="Worldwide"/>
    <x v="38"/>
    <x v="10"/>
    <x v="8"/>
    <n v="7225.8620689655163"/>
  </r>
  <r>
    <s v="Worldwide"/>
    <x v="39"/>
    <x v="10"/>
    <x v="8"/>
    <n v="3361.1111111111109"/>
  </r>
  <r>
    <s v="Worldwide"/>
    <x v="40"/>
    <x v="10"/>
    <x v="8"/>
    <n v="4654.4850498338874"/>
  </r>
  <r>
    <s v="Worldwide"/>
    <x v="41"/>
    <x v="10"/>
    <x v="8"/>
    <n v="4619.5219123505976"/>
  </r>
  <r>
    <s v="Worldwide"/>
    <x v="42"/>
    <x v="11"/>
    <x v="8"/>
    <n v="4818.461538461539"/>
  </r>
  <r>
    <s v="Worldwide"/>
    <x v="43"/>
    <x v="11"/>
    <x v="8"/>
    <n v="3348.6486486486488"/>
  </r>
  <r>
    <s v="Worldwide"/>
    <x v="44"/>
    <x v="11"/>
    <x v="8"/>
    <n v="3458.0645161290322"/>
  </r>
  <r>
    <s v="Worldwide"/>
    <x v="32"/>
    <x v="8"/>
    <x v="9"/>
    <n v="3955.0561797752807"/>
  </r>
  <r>
    <s v="Worldwide"/>
    <x v="33"/>
    <x v="8"/>
    <x v="9"/>
    <n v="14341.353383458645"/>
  </r>
  <r>
    <s v="Worldwide"/>
    <x v="34"/>
    <x v="9"/>
    <x v="9"/>
    <n v="14405.423728813559"/>
  </r>
  <r>
    <s v="Worldwide"/>
    <x v="35"/>
    <x v="9"/>
    <x v="9"/>
    <n v="10941.666666666666"/>
  </r>
  <r>
    <s v="Worldwide"/>
    <x v="36"/>
    <x v="9"/>
    <x v="9"/>
    <n v="7207.9207920792078"/>
  </r>
  <r>
    <s v="Worldwide"/>
    <x v="37"/>
    <x v="9"/>
    <x v="9"/>
    <n v="7523.4875444839854"/>
  </r>
  <r>
    <s v="Worldwide"/>
    <x v="38"/>
    <x v="10"/>
    <x v="9"/>
    <n v="5255.1724137931033"/>
  </r>
  <r>
    <s v="Worldwide"/>
    <x v="39"/>
    <x v="10"/>
    <x v="9"/>
    <n v="1222.2222222222222"/>
  </r>
  <r>
    <s v="Worldwide"/>
    <x v="40"/>
    <x v="10"/>
    <x v="9"/>
    <n v="2016.9435215946846"/>
  </r>
  <r>
    <s v="Worldwide"/>
    <x v="41"/>
    <x v="10"/>
    <x v="9"/>
    <n v="1847.8087649402389"/>
  </r>
  <r>
    <s v="Worldwide"/>
    <x v="42"/>
    <x v="11"/>
    <x v="9"/>
    <n v="2007.6923076923078"/>
  </r>
  <r>
    <s v="Worldwide"/>
    <x v="43"/>
    <x v="11"/>
    <x v="9"/>
    <n v="1116.2162162162163"/>
  </r>
  <r>
    <s v="Worldwide"/>
    <x v="44"/>
    <x v="11"/>
    <x v="9"/>
    <n v="2377.4193548387098"/>
  </r>
  <r>
    <s v="Worldwide"/>
    <x v="35"/>
    <x v="9"/>
    <x v="10"/>
    <n v="6565"/>
  </r>
  <r>
    <s v="Worldwide"/>
    <x v="36"/>
    <x v="9"/>
    <x v="10"/>
    <n v="4279.7029702970294"/>
  </r>
  <r>
    <s v="Worldwide"/>
    <x v="37"/>
    <x v="9"/>
    <x v="10"/>
    <n v="5015.6583629893239"/>
  </r>
  <r>
    <s v="Worldwide"/>
    <x v="38"/>
    <x v="10"/>
    <x v="10"/>
    <n v="6131.0344827586205"/>
  </r>
  <r>
    <s v="Worldwide"/>
    <x v="39"/>
    <x v="10"/>
    <x v="10"/>
    <n v="2750"/>
  </r>
  <r>
    <s v="Worldwide"/>
    <x v="40"/>
    <x v="10"/>
    <x v="10"/>
    <n v="5119.9335548172758"/>
  </r>
  <r>
    <s v="Worldwide"/>
    <x v="41"/>
    <x v="10"/>
    <x v="10"/>
    <n v="5235.4581673306784"/>
  </r>
  <r>
    <s v="Worldwide"/>
    <x v="42"/>
    <x v="11"/>
    <x v="10"/>
    <n v="4015.3846153846157"/>
  </r>
  <r>
    <s v="Worldwide"/>
    <x v="43"/>
    <x v="11"/>
    <x v="10"/>
    <n v="3348.6486486486488"/>
  </r>
  <r>
    <s v="Worldwide"/>
    <x v="44"/>
    <x v="11"/>
    <x v="10"/>
    <n v="2593.5483870967741"/>
  </r>
  <r>
    <s v="Worldwide"/>
    <x v="36"/>
    <x v="9"/>
    <x v="11"/>
    <n v="14190.594059405941"/>
  </r>
  <r>
    <s v="Worldwide"/>
    <x v="37"/>
    <x v="9"/>
    <x v="11"/>
    <n v="31765.836298932383"/>
  </r>
  <r>
    <s v="Worldwide"/>
    <x v="38"/>
    <x v="10"/>
    <x v="11"/>
    <n v="20363.793103448275"/>
  </r>
  <r>
    <s v="Worldwide"/>
    <x v="39"/>
    <x v="10"/>
    <x v="11"/>
    <n v="17875"/>
  </r>
  <r>
    <s v="Worldwide"/>
    <x v="40"/>
    <x v="10"/>
    <x v="11"/>
    <n v="13498.006644518269"/>
  </r>
  <r>
    <s v="Worldwide"/>
    <x v="41"/>
    <x v="10"/>
    <x v="11"/>
    <n v="10162.948207171314"/>
  </r>
  <r>
    <s v="Worldwide"/>
    <x v="42"/>
    <x v="11"/>
    <x v="11"/>
    <n v="5822.3076923076924"/>
  </r>
  <r>
    <s v="Worldwide"/>
    <x v="43"/>
    <x v="11"/>
    <x v="11"/>
    <n v="6697.2972972972975"/>
  </r>
  <r>
    <s v="Worldwide"/>
    <x v="44"/>
    <x v="11"/>
    <x v="11"/>
    <n v="4970.9677419354839"/>
  </r>
  <r>
    <s v="Worldwide"/>
    <x v="45"/>
    <x v="11"/>
    <x v="11"/>
    <n v="4513.7055837563457"/>
  </r>
  <r>
    <s v="Worldwide"/>
    <x v="46"/>
    <x v="12"/>
    <x v="11"/>
    <n v="4087.7005347593586"/>
  </r>
  <r>
    <s v="Worldwide"/>
    <x v="47"/>
    <x v="12"/>
    <x v="11"/>
    <n v="2614.3646408839777"/>
  </r>
  <r>
    <s v="Worldwide"/>
    <x v="48"/>
    <x v="12"/>
    <x v="11"/>
    <n v="3698.4126984126983"/>
  </r>
  <r>
    <s v="Worldwide"/>
    <x v="36"/>
    <x v="9"/>
    <x v="12"/>
    <n v="5631.1881188118814"/>
  </r>
  <r>
    <s v="Worldwide"/>
    <x v="37"/>
    <x v="9"/>
    <x v="12"/>
    <n v="25078.291814946617"/>
  </r>
  <r>
    <s v="Worldwide"/>
    <x v="38"/>
    <x v="10"/>
    <x v="12"/>
    <n v="11824.137931034484"/>
  </r>
  <r>
    <s v="Worldwide"/>
    <x v="39"/>
    <x v="10"/>
    <x v="12"/>
    <n v="13291.666666666666"/>
  </r>
  <r>
    <s v="Worldwide"/>
    <x v="40"/>
    <x v="10"/>
    <x v="12"/>
    <n v="13653.156146179403"/>
  </r>
  <r>
    <s v="Worldwide"/>
    <x v="41"/>
    <x v="10"/>
    <x v="12"/>
    <n v="8315.139442231075"/>
  </r>
  <r>
    <s v="Worldwide"/>
    <x v="42"/>
    <x v="11"/>
    <x v="12"/>
    <n v="3814.6153846153848"/>
  </r>
  <r>
    <s v="Worldwide"/>
    <x v="43"/>
    <x v="11"/>
    <x v="12"/>
    <n v="4241.6216216216217"/>
  </r>
  <r>
    <s v="Worldwide"/>
    <x v="44"/>
    <x v="11"/>
    <x v="12"/>
    <n v="4322.5806451612907"/>
  </r>
  <r>
    <s v="Worldwide"/>
    <x v="45"/>
    <x v="11"/>
    <x v="12"/>
    <n v="2083.2487309644671"/>
  </r>
  <r>
    <s v="Worldwide"/>
    <x v="46"/>
    <x v="12"/>
    <x v="12"/>
    <n v="2725.1336898395716"/>
  </r>
  <r>
    <s v="Worldwide"/>
    <x v="47"/>
    <x v="12"/>
    <x v="12"/>
    <n v="1493.9226519337017"/>
  </r>
  <r>
    <s v="Worldwide"/>
    <x v="48"/>
    <x v="12"/>
    <x v="12"/>
    <n v="3698.4126984126983"/>
  </r>
  <r>
    <s v="Worldwide"/>
    <x v="40"/>
    <x v="10"/>
    <x v="13"/>
    <n v="2947.8405315614618"/>
  </r>
  <r>
    <s v="Worldwide"/>
    <x v="41"/>
    <x v="10"/>
    <x v="13"/>
    <n v="18478.087649402391"/>
  </r>
  <r>
    <s v="Worldwide"/>
    <x v="42"/>
    <x v="11"/>
    <x v="13"/>
    <n v="12246.923076923076"/>
  </r>
  <r>
    <s v="Worldwide"/>
    <x v="43"/>
    <x v="11"/>
    <x v="13"/>
    <n v="5581.0810810810817"/>
  </r>
  <r>
    <s v="Worldwide"/>
    <x v="44"/>
    <x v="11"/>
    <x v="13"/>
    <n v="7348.3870967741932"/>
  </r>
  <r>
    <s v="Worldwide"/>
    <x v="45"/>
    <x v="11"/>
    <x v="13"/>
    <n v="8680.203045685279"/>
  </r>
  <r>
    <s v="Worldwide"/>
    <x v="46"/>
    <x v="12"/>
    <x v="13"/>
    <n v="3698.3957219251342"/>
  </r>
  <r>
    <s v="Worldwide"/>
    <x v="47"/>
    <x v="12"/>
    <x v="13"/>
    <n v="3734.8066298342542"/>
  </r>
  <r>
    <s v="Worldwide"/>
    <x v="48"/>
    <x v="12"/>
    <x v="13"/>
    <n v="3883.333333333333"/>
  </r>
  <r>
    <s v="Worldwide"/>
    <x v="40"/>
    <x v="10"/>
    <x v="14"/>
    <n v="4809.6345514950171"/>
  </r>
  <r>
    <s v="Worldwide"/>
    <x v="41"/>
    <x v="10"/>
    <x v="14"/>
    <n v="12934.661354581674"/>
  </r>
  <r>
    <s v="Worldwide"/>
    <x v="42"/>
    <x v="11"/>
    <x v="14"/>
    <n v="11243.076923076924"/>
  </r>
  <r>
    <s v="Worldwide"/>
    <x v="43"/>
    <x v="11"/>
    <x v="14"/>
    <n v="9822.7027027027034"/>
  </r>
  <r>
    <s v="Worldwide"/>
    <x v="44"/>
    <x v="11"/>
    <x v="14"/>
    <n v="7780.6451612903211"/>
  </r>
  <r>
    <s v="Worldwide"/>
    <x v="45"/>
    <x v="11"/>
    <x v="14"/>
    <n v="8680.203045685279"/>
  </r>
  <r>
    <s v="Worldwide"/>
    <x v="46"/>
    <x v="12"/>
    <x v="14"/>
    <n v="4282.3529411764703"/>
  </r>
  <r>
    <s v="Worldwide"/>
    <x v="47"/>
    <x v="12"/>
    <x v="14"/>
    <n v="3361.3259668508285"/>
  </r>
  <r>
    <s v="Worldwide"/>
    <x v="48"/>
    <x v="12"/>
    <x v="14"/>
    <n v="4253.1746031746034"/>
  </r>
  <r>
    <s v="Worldwide"/>
    <x v="41"/>
    <x v="10"/>
    <x v="15"/>
    <n v="15706.374501992032"/>
  </r>
  <r>
    <s v="Worldwide"/>
    <x v="42"/>
    <x v="11"/>
    <x v="15"/>
    <n v="8231.5384615384628"/>
  </r>
  <r>
    <s v="Worldwide"/>
    <x v="43"/>
    <x v="11"/>
    <x v="15"/>
    <n v="7143.7837837837842"/>
  </r>
  <r>
    <s v="Worldwide"/>
    <x v="44"/>
    <x v="11"/>
    <x v="15"/>
    <n v="6700"/>
  </r>
  <r>
    <s v="Worldwide"/>
    <x v="44"/>
    <x v="11"/>
    <x v="16"/>
    <n v="3674.1935483870966"/>
  </r>
  <r>
    <s v="Worldwide"/>
    <x v="45"/>
    <x v="11"/>
    <x v="16"/>
    <n v="5555.3299492385786"/>
  </r>
  <r>
    <s v="Worldwide"/>
    <x v="46"/>
    <x v="12"/>
    <x v="16"/>
    <n v="2530.4812834224599"/>
  </r>
  <r>
    <s v="Worldwide"/>
    <x v="47"/>
    <x v="12"/>
    <x v="16"/>
    <n v="3361.3259668508285"/>
  </r>
  <r>
    <s v="Worldwide"/>
    <x v="48"/>
    <x v="12"/>
    <x v="16"/>
    <n v="2219.0476190476188"/>
  </r>
  <r>
    <s v="Worldwide"/>
    <x v="44"/>
    <x v="11"/>
    <x v="17"/>
    <n v="3674.1935483870971"/>
  </r>
  <r>
    <s v="Worldwide"/>
    <x v="45"/>
    <x v="11"/>
    <x v="17"/>
    <n v="12152.284263959391"/>
  </r>
  <r>
    <s v="Worldwide"/>
    <x v="46"/>
    <x v="12"/>
    <x v="17"/>
    <n v="5060.9625668449198"/>
  </r>
  <r>
    <s v="Worldwide"/>
    <x v="47"/>
    <x v="12"/>
    <x v="17"/>
    <n v="3174.5856353591157"/>
  </r>
  <r>
    <s v="Worldwide"/>
    <x v="48"/>
    <x v="12"/>
    <x v="17"/>
    <n v="2958.7301587301586"/>
  </r>
  <r>
    <s v="Worldwide"/>
    <x v="45"/>
    <x v="11"/>
    <x v="18"/>
    <n v="26735.025380710656"/>
  </r>
  <r>
    <s v="Worldwide"/>
    <x v="46"/>
    <x v="12"/>
    <x v="18"/>
    <n v="14014.973262032085"/>
  </r>
  <r>
    <s v="Worldwide"/>
    <x v="47"/>
    <x v="12"/>
    <x v="18"/>
    <n v="16059.668508287294"/>
  </r>
  <r>
    <s v="Worldwide"/>
    <x v="48"/>
    <x v="12"/>
    <x v="18"/>
    <n v="16827.777777777777"/>
  </r>
  <r>
    <s v="Worldwide"/>
    <x v="48"/>
    <x v="12"/>
    <x v="19"/>
    <n v="4438.0952380952376"/>
  </r>
  <r>
    <s v="Worldwide"/>
    <x v="48"/>
    <x v="12"/>
    <x v="20"/>
    <n v="2773.8095238095239"/>
  </r>
  <r>
    <s v="Worldwide"/>
    <x v="48"/>
    <x v="12"/>
    <x v="21"/>
    <n v="1849.2063492063492"/>
  </r>
  <r>
    <s v="Worldwide"/>
    <x v="12"/>
    <x v="3"/>
    <x v="22"/>
    <n v="3270"/>
  </r>
  <r>
    <s v="Worldwide"/>
    <x v="13"/>
    <x v="3"/>
    <x v="22"/>
    <n v="4190"/>
  </r>
  <r>
    <s v="Worldwide"/>
    <x v="14"/>
    <x v="4"/>
    <x v="22"/>
    <n v="7330"/>
  </r>
  <r>
    <s v="Worldwide"/>
    <x v="15"/>
    <x v="4"/>
    <x v="22"/>
    <n v="4690"/>
  </r>
  <r>
    <s v="Worldwide"/>
    <x v="16"/>
    <x v="4"/>
    <x v="22"/>
    <n v="9250"/>
  </r>
  <r>
    <s v="Worldwide"/>
    <x v="17"/>
    <x v="4"/>
    <x v="22"/>
    <n v="11120"/>
  </r>
  <r>
    <s v="Worldwide"/>
    <x v="18"/>
    <x v="5"/>
    <x v="22"/>
    <n v="15430"/>
  </r>
  <r>
    <s v="Worldwide"/>
    <x v="19"/>
    <x v="5"/>
    <x v="22"/>
    <n v="11800"/>
  </r>
  <r>
    <s v="Worldwide"/>
    <x v="21"/>
    <x v="5"/>
    <x v="23"/>
    <n v="7401.2738853503188"/>
  </r>
  <r>
    <s v="Worldwide"/>
    <x v="20"/>
    <x v="5"/>
    <x v="23"/>
    <n v="3796.8911917098449"/>
  </r>
  <r>
    <s v="Worldwide"/>
    <x v="21"/>
    <x v="5"/>
    <x v="24"/>
    <n v="6420.3821656050959"/>
  </r>
  <r>
    <s v="Worldwide"/>
    <x v="20"/>
    <x v="5"/>
    <x v="24"/>
    <n v="8187.0466321243521"/>
  </r>
  <r>
    <s v="Worldwide"/>
    <x v="22"/>
    <x v="6"/>
    <x v="24"/>
    <n v="6372.5490196078435"/>
  </r>
  <r>
    <s v="Worldwide"/>
    <x v="24"/>
    <x v="6"/>
    <x v="24"/>
    <n v="5008.1395348837214"/>
  </r>
  <r>
    <s v="Worldwide"/>
    <x v="23"/>
    <x v="6"/>
    <x v="24"/>
    <n v="3060.4651162790697"/>
  </r>
  <r>
    <s v="Worldwide"/>
    <x v="25"/>
    <x v="6"/>
    <x v="24"/>
    <n v="1211.8644067796611"/>
  </r>
  <r>
    <s v="Worldwide"/>
    <x v="26"/>
    <x v="7"/>
    <x v="24"/>
    <n v="1468.65671641791"/>
  </r>
  <r>
    <s v="Worldwide"/>
    <x v="20"/>
    <x v="5"/>
    <x v="25"/>
    <n v="6169.9481865284979"/>
  </r>
  <r>
    <s v="Worldwide"/>
    <x v="22"/>
    <x v="6"/>
    <x v="25"/>
    <n v="6754.9019607843138"/>
  </r>
  <r>
    <s v="Worldwide"/>
    <x v="24"/>
    <x v="6"/>
    <x v="25"/>
    <n v="4583.7209302325582"/>
  </r>
  <r>
    <s v="Worldwide"/>
    <x v="23"/>
    <x v="6"/>
    <x v="25"/>
    <n v="6339.5348837209312"/>
  </r>
  <r>
    <s v="Worldwide"/>
    <x v="25"/>
    <x v="6"/>
    <x v="25"/>
    <n v="3084.7457627118647"/>
  </r>
  <r>
    <s v="Worldwide"/>
    <x v="26"/>
    <x v="7"/>
    <x v="25"/>
    <n v="611.94029850746267"/>
  </r>
  <r>
    <s v="Worldwide"/>
    <x v="27"/>
    <x v="7"/>
    <x v="25"/>
    <n v="1349.2753623188407"/>
  </r>
  <r>
    <s v="Worldwide"/>
    <x v="28"/>
    <x v="7"/>
    <x v="25"/>
    <n v="1476.0000000000002"/>
  </r>
  <r>
    <s v="Worldwide"/>
    <x v="29"/>
    <x v="7"/>
    <x v="25"/>
    <n v="4168.8311688311687"/>
  </r>
  <r>
    <s v="Worldwide"/>
    <x v="30"/>
    <x v="8"/>
    <x v="25"/>
    <n v="1376.4705882352941"/>
  </r>
  <r>
    <s v="Worldwide"/>
    <x v="25"/>
    <x v="6"/>
    <x v="26"/>
    <n v="4296.6101694915251"/>
  </r>
  <r>
    <s v="Worldwide"/>
    <x v="26"/>
    <x v="7"/>
    <x v="26"/>
    <n v="3426.86567164179"/>
  </r>
  <r>
    <s v="Worldwide"/>
    <x v="27"/>
    <x v="7"/>
    <x v="26"/>
    <n v="2313.0434782608695"/>
  </r>
  <r>
    <s v="Worldwide"/>
    <x v="28"/>
    <x v="7"/>
    <x v="26"/>
    <n v="1599"/>
  </r>
  <r>
    <s v="Worldwide"/>
    <x v="29"/>
    <x v="7"/>
    <x v="26"/>
    <n v="2223.3766233766237"/>
  </r>
  <r>
    <s v="Worldwide"/>
    <x v="30"/>
    <x v="8"/>
    <x v="26"/>
    <n v="1270.5882352941176"/>
  </r>
  <r>
    <s v="Worldwide"/>
    <x v="31"/>
    <x v="8"/>
    <x v="26"/>
    <n v="1137.9310344827586"/>
  </r>
  <r>
    <s v="Worldwide"/>
    <x v="32"/>
    <x v="8"/>
    <x v="26"/>
    <n v="1747.0588235294117"/>
  </r>
  <r>
    <s v="Worldwide"/>
    <x v="33"/>
    <x v="8"/>
    <x v="26"/>
    <n v="3632.3170731707323"/>
  </r>
  <r>
    <s v="Worldwide"/>
    <x v="34"/>
    <x v="9"/>
    <x v="26"/>
    <n v="700.6802721088435"/>
  </r>
  <r>
    <s v="Worldwide"/>
    <x v="35"/>
    <x v="9"/>
    <x v="26"/>
    <n v="1048.951048951049"/>
  </r>
  <r>
    <s v="Worldwide"/>
    <x v="36"/>
    <x v="9"/>
    <x v="26"/>
    <n v="1280.8383233532934"/>
  </r>
  <r>
    <s v="Worldwide"/>
    <x v="37"/>
    <x v="9"/>
    <x v="26"/>
    <n v="2248.5074626865671"/>
  </r>
  <r>
    <s v="Worldwide"/>
    <x v="38"/>
    <x v="10"/>
    <x v="26"/>
    <n v="716.77852348993281"/>
  </r>
  <r>
    <s v="Worldwide"/>
    <x v="29"/>
    <x v="7"/>
    <x v="27"/>
    <n v="1250.6493506493507"/>
  </r>
  <r>
    <s v="Worldwide"/>
    <x v="30"/>
    <x v="8"/>
    <x v="27"/>
    <n v="1482.3529411764705"/>
  </r>
  <r>
    <s v="Worldwide"/>
    <x v="31"/>
    <x v="8"/>
    <x v="27"/>
    <n v="1137.9310344827586"/>
  </r>
  <r>
    <s v="Worldwide"/>
    <x v="32"/>
    <x v="8"/>
    <x v="27"/>
    <n v="1164.7058823529412"/>
  </r>
  <r>
    <s v="Worldwide"/>
    <x v="33"/>
    <x v="8"/>
    <x v="27"/>
    <n v="883.53658536585351"/>
  </r>
  <r>
    <s v="Worldwide"/>
    <x v="34"/>
    <x v="9"/>
    <x v="27"/>
    <n v="770.74829931972783"/>
  </r>
  <r>
    <s v="Worldwide"/>
    <x v="32"/>
    <x v="8"/>
    <x v="28"/>
    <n v="998.31932773109247"/>
  </r>
  <r>
    <s v="Worldwide"/>
    <x v="33"/>
    <x v="8"/>
    <x v="28"/>
    <n v="2650.6097560975613"/>
  </r>
  <r>
    <s v="Worldwide"/>
    <x v="34"/>
    <x v="9"/>
    <x v="28"/>
    <n v="1331.2925170068029"/>
  </r>
  <r>
    <s v="Worldwide"/>
    <x v="35"/>
    <x v="9"/>
    <x v="28"/>
    <n v="1818.1818181818182"/>
  </r>
  <r>
    <s v="Worldwide"/>
    <x v="36"/>
    <x v="9"/>
    <x v="28"/>
    <n v="1392.2155688622756"/>
  </r>
  <r>
    <s v="Worldwide"/>
    <x v="37"/>
    <x v="9"/>
    <x v="28"/>
    <n v="2737.313432835821"/>
  </r>
  <r>
    <s v="Worldwide"/>
    <x v="38"/>
    <x v="10"/>
    <x v="28"/>
    <n v="1553.020134228188"/>
  </r>
  <r>
    <s v="Worldwide"/>
    <x v="39"/>
    <x v="10"/>
    <x v="28"/>
    <n v="1254"/>
  </r>
  <r>
    <s v="Worldwide"/>
    <x v="40"/>
    <x v="10"/>
    <x v="28"/>
    <n v="1471.4285714285713"/>
  </r>
  <r>
    <s v="Worldwide"/>
    <x v="41"/>
    <x v="10"/>
    <x v="28"/>
    <n v="2675.6756756756763"/>
  </r>
  <r>
    <s v="Worldwide"/>
    <x v="42"/>
    <x v="11"/>
    <x v="28"/>
    <n v="1695.6521739130437"/>
  </r>
  <r>
    <s v="Worldwide"/>
    <x v="43"/>
    <x v="11"/>
    <x v="28"/>
    <n v="2115.7232704402513"/>
  </r>
  <r>
    <s v="Worldwide"/>
    <x v="44"/>
    <x v="11"/>
    <x v="28"/>
    <n v="1676.5432098765432"/>
  </r>
  <r>
    <s v="Worldwide"/>
    <x v="45"/>
    <x v="11"/>
    <x v="28"/>
    <n v="1790.1234567901233"/>
  </r>
  <r>
    <s v="Worldwide"/>
    <x v="20"/>
    <x v="5"/>
    <x v="29"/>
    <n v="4271.5025906735755"/>
  </r>
  <r>
    <s v="Worldwide"/>
    <x v="22"/>
    <x v="6"/>
    <x v="29"/>
    <n v="6372.5490196078435"/>
  </r>
  <r>
    <s v="Worldwide"/>
    <x v="24"/>
    <x v="6"/>
    <x v="29"/>
    <n v="4923.2558139534885"/>
  </r>
  <r>
    <s v="Worldwide"/>
    <x v="23"/>
    <x v="6"/>
    <x v="29"/>
    <n v="4481.395348837209"/>
  </r>
  <r>
    <s v="Worldwide"/>
    <x v="25"/>
    <x v="6"/>
    <x v="29"/>
    <n v="6389.8305084745771"/>
  </r>
  <r>
    <s v="Worldwide"/>
    <x v="26"/>
    <x v="7"/>
    <x v="29"/>
    <n v="3059.7014925373132"/>
  </r>
  <r>
    <s v="Worldwide"/>
    <x v="27"/>
    <x v="7"/>
    <x v="29"/>
    <n v="2505.7971014492755"/>
  </r>
  <r>
    <s v="Worldwide"/>
    <x v="28"/>
    <x v="7"/>
    <x v="29"/>
    <n v="2337"/>
  </r>
  <r>
    <s v="Worldwide"/>
    <x v="29"/>
    <x v="7"/>
    <x v="29"/>
    <n v="3057.1428571428569"/>
  </r>
  <r>
    <s v="Worldwide"/>
    <x v="30"/>
    <x v="8"/>
    <x v="29"/>
    <n v="1376.4705882352941"/>
  </r>
  <r>
    <s v="Worldwide"/>
    <x v="31"/>
    <x v="8"/>
    <x v="29"/>
    <n v="1517.2413793103449"/>
  </r>
  <r>
    <s v="Worldwide"/>
    <x v="45"/>
    <x v="11"/>
    <x v="29"/>
    <m/>
  </r>
  <r>
    <s v="Worldwide"/>
    <x v="46"/>
    <x v="12"/>
    <x v="29"/>
    <n v="1180.1324503311262"/>
  </r>
  <r>
    <s v="Worldwide"/>
    <x v="47"/>
    <x v="12"/>
    <x v="29"/>
    <n v="2093.6170212765956"/>
  </r>
  <r>
    <s v="Worldwide"/>
    <x v="48"/>
    <x v="12"/>
    <x v="29"/>
    <n v="1636.4963503649635"/>
  </r>
  <r>
    <s v="Worldwide"/>
    <x v="44"/>
    <x v="11"/>
    <x v="30"/>
    <n v="4251.2345679012342"/>
  </r>
  <r>
    <s v="Worldwide"/>
    <x v="45"/>
    <x v="11"/>
    <x v="30"/>
    <n v="6712.9629629629626"/>
  </r>
  <r>
    <s v="Worldwide"/>
    <x v="46"/>
    <x v="12"/>
    <x v="30"/>
    <n v="2425.8278145695363"/>
  </r>
  <r>
    <s v="Worldwide"/>
    <x v="47"/>
    <x v="12"/>
    <x v="30"/>
    <n v="2878.7234042553196"/>
  </r>
  <r>
    <s v="Worldwide"/>
    <x v="48"/>
    <x v="12"/>
    <x v="30"/>
    <n v="2239.4160583941602"/>
  </r>
  <r>
    <s v="Worldwide"/>
    <x v="33"/>
    <x v="8"/>
    <x v="31"/>
    <n v="1865.2439024390242"/>
  </r>
  <r>
    <s v="Worldwide"/>
    <x v="34"/>
    <x v="9"/>
    <x v="31"/>
    <n v="1961.9047619047617"/>
  </r>
  <r>
    <s v="Worldwide"/>
    <x v="35"/>
    <x v="9"/>
    <x v="32"/>
    <n v="1818.1818181818185"/>
  </r>
  <r>
    <s v="Worldwide"/>
    <x v="36"/>
    <x v="9"/>
    <x v="32"/>
    <n v="1559.2814371257489"/>
  </r>
  <r>
    <s v="Worldwide"/>
    <x v="37"/>
    <x v="9"/>
    <x v="32"/>
    <n v="1857.4626865671642"/>
  </r>
  <r>
    <s v="Worldwide"/>
    <x v="38"/>
    <x v="10"/>
    <x v="32"/>
    <n v="1433.5570469798656"/>
  </r>
  <r>
    <s v="Worldwide"/>
    <x v="39"/>
    <x v="10"/>
    <x v="32"/>
    <n v="2850"/>
  </r>
  <r>
    <s v="Worldwide"/>
    <x v="39"/>
    <x v="10"/>
    <x v="33"/>
    <n v="912"/>
  </r>
  <r>
    <s v="Worldwide"/>
    <x v="40"/>
    <x v="10"/>
    <x v="33"/>
    <n v="2942.8571428571427"/>
  </r>
  <r>
    <s v="Worldwide"/>
    <x v="41"/>
    <x v="10"/>
    <x v="33"/>
    <n v="2140.5405405405409"/>
  </r>
  <r>
    <s v="Worldwide"/>
    <x v="42"/>
    <x v="11"/>
    <x v="33"/>
    <n v="1921.7391304347825"/>
  </r>
  <r>
    <s v="Worldwide"/>
    <x v="43"/>
    <x v="11"/>
    <x v="33"/>
    <n v="2553.4591194968552"/>
  </r>
  <r>
    <s v="Worldwide"/>
    <x v="44"/>
    <x v="11"/>
    <x v="33"/>
    <n v="1676.5432098765432"/>
  </r>
  <r>
    <s v="Worldwide"/>
    <x v="45"/>
    <x v="11"/>
    <x v="33"/>
    <n v="1700.6172839506171"/>
  </r>
  <r>
    <s v="Worldwide"/>
    <x v="46"/>
    <x v="12"/>
    <x v="33"/>
    <n v="1507.9470198675499"/>
  </r>
  <r>
    <s v="Worldwide"/>
    <x v="35"/>
    <x v="9"/>
    <x v="34"/>
    <n v="1608.3916083916083"/>
  </r>
  <r>
    <s v="Worldwide"/>
    <x v="36"/>
    <x v="9"/>
    <x v="34"/>
    <n v="1392.2155688622754"/>
  </r>
  <r>
    <s v="Worldwide"/>
    <x v="37"/>
    <x v="9"/>
    <x v="34"/>
    <n v="1466.4179104477612"/>
  </r>
  <r>
    <s v="Worldwide"/>
    <x v="38"/>
    <x v="10"/>
    <x v="34"/>
    <n v="1612.7516778523488"/>
  </r>
  <r>
    <s v="Worldwide"/>
    <x v="39"/>
    <x v="10"/>
    <x v="34"/>
    <n v="1824"/>
  </r>
  <r>
    <s v="Worldwide"/>
    <x v="40"/>
    <x v="10"/>
    <x v="34"/>
    <n v="2603.2967032967031"/>
  </r>
  <r>
    <s v="Worldwide"/>
    <x v="41"/>
    <x v="10"/>
    <x v="34"/>
    <n v="2497.2972972972975"/>
  </r>
  <r>
    <s v="Worldwide"/>
    <x v="42"/>
    <x v="11"/>
    <x v="34"/>
    <n v="1413.0434782608695"/>
  </r>
  <r>
    <s v="Worldwide"/>
    <x v="43"/>
    <x v="11"/>
    <x v="34"/>
    <n v="2115.7232704402513"/>
  </r>
  <r>
    <s v="Worldwide"/>
    <x v="44"/>
    <x v="11"/>
    <x v="34"/>
    <n v="1137.6543209876543"/>
  </r>
  <r>
    <s v="Worldwide"/>
    <x v="45"/>
    <x v="11"/>
    <x v="34"/>
    <n v="1253.0864197530864"/>
  </r>
  <r>
    <s v="Worldwide"/>
    <x v="46"/>
    <x v="12"/>
    <x v="34"/>
    <n v="1311.2582781456954"/>
  </r>
  <r>
    <s v="Worldwide"/>
    <x v="47"/>
    <x v="12"/>
    <x v="34"/>
    <n v="2529.7872340425533"/>
  </r>
  <r>
    <s v="Worldwide"/>
    <x v="48"/>
    <x v="12"/>
    <x v="34"/>
    <n v="861.31386861313877"/>
  </r>
  <r>
    <s v="Worldwide"/>
    <x v="45"/>
    <x v="11"/>
    <x v="35"/>
    <n v="1879.6296296296296"/>
  </r>
  <r>
    <s v="Worldwide"/>
    <x v="46"/>
    <x v="12"/>
    <x v="35"/>
    <n v="1507.9470198675499"/>
  </r>
  <r>
    <s v="Worldwide"/>
    <x v="47"/>
    <x v="12"/>
    <x v="35"/>
    <n v="1744.6808510638296"/>
  </r>
  <r>
    <s v="Worldwide"/>
    <x v="48"/>
    <x v="12"/>
    <x v="35"/>
    <n v="2842.3357664233577"/>
  </r>
  <r>
    <s v="Worldwide"/>
    <x v="38"/>
    <x v="10"/>
    <x v="36"/>
    <n v="418.12080536912748"/>
  </r>
  <r>
    <s v="Worldwide"/>
    <x v="39"/>
    <x v="10"/>
    <x v="36"/>
    <n v="3648"/>
  </r>
  <r>
    <s v="Worldwide"/>
    <x v="40"/>
    <x v="10"/>
    <x v="36"/>
    <n v="2716.4835164835167"/>
  </r>
  <r>
    <s v="Worldwide"/>
    <x v="41"/>
    <x v="10"/>
    <x v="36"/>
    <n v="4548.6486486486483"/>
  </r>
  <r>
    <s v="Worldwide"/>
    <x v="42"/>
    <x v="11"/>
    <x v="36"/>
    <n v="2656.5217391304354"/>
  </r>
  <r>
    <s v="Worldwide"/>
    <x v="43"/>
    <x v="11"/>
    <x v="36"/>
    <n v="3647.7987421383646"/>
  </r>
  <r>
    <s v="Worldwide"/>
    <x v="25"/>
    <x v="6"/>
    <x v="37"/>
    <n v="10355.93220338983"/>
  </r>
  <r>
    <s v="Worldwide"/>
    <x v="26"/>
    <x v="7"/>
    <x v="37"/>
    <n v="7588.059701492537"/>
  </r>
  <r>
    <s v="Worldwide"/>
    <x v="27"/>
    <x v="7"/>
    <x v="37"/>
    <n v="6746.376811594203"/>
  </r>
  <r>
    <s v="Worldwide"/>
    <x v="28"/>
    <x v="7"/>
    <x v="37"/>
    <n v="6273"/>
  </r>
  <r>
    <s v="Worldwide"/>
    <x v="29"/>
    <x v="7"/>
    <x v="37"/>
    <n v="4585.7142857142862"/>
  </r>
  <r>
    <s v="Worldwide"/>
    <x v="30"/>
    <x v="8"/>
    <x v="37"/>
    <n v="2435.2941176470586"/>
  </r>
  <r>
    <s v="Worldwide"/>
    <x v="31"/>
    <x v="8"/>
    <x v="37"/>
    <n v="1896.5517241379312"/>
  </r>
  <r>
    <s v="Worldwide"/>
    <x v="32"/>
    <x v="8"/>
    <x v="37"/>
    <n v="2246.2184873949577"/>
  </r>
  <r>
    <s v="Worldwide"/>
    <x v="33"/>
    <x v="8"/>
    <x v="37"/>
    <n v="2061.5853658536585"/>
  </r>
  <r>
    <s v="Worldwide"/>
    <x v="34"/>
    <x v="9"/>
    <x v="37"/>
    <n v="1821.7687074829932"/>
  </r>
  <r>
    <s v="Worldwide"/>
    <x v="46"/>
    <x v="12"/>
    <x v="37"/>
    <n v="1507.9470198675497"/>
  </r>
  <r>
    <s v="Worldwide"/>
    <x v="47"/>
    <x v="12"/>
    <x v="37"/>
    <n v="2355.3191489361693"/>
  </r>
  <r>
    <s v="Worldwide"/>
    <x v="29"/>
    <x v="7"/>
    <x v="38"/>
    <n v="5975.3246753246749"/>
  </r>
  <r>
    <s v="Worldwide"/>
    <x v="30"/>
    <x v="8"/>
    <x v="38"/>
    <n v="4447.0588235294117"/>
  </r>
  <r>
    <s v="Worldwide"/>
    <x v="31"/>
    <x v="8"/>
    <x v="38"/>
    <n v="4678.1609195402298"/>
  </r>
  <r>
    <s v="Worldwide"/>
    <x v="32"/>
    <x v="8"/>
    <x v="38"/>
    <n v="3327.7310924369744"/>
  </r>
  <r>
    <s v="Worldwide"/>
    <x v="33"/>
    <x v="8"/>
    <x v="38"/>
    <n v="4025"/>
  </r>
  <r>
    <s v="Worldwide"/>
    <x v="34"/>
    <x v="9"/>
    <x v="38"/>
    <n v="3293.1972789115648"/>
  </r>
  <r>
    <s v="Worldwide"/>
    <x v="35"/>
    <x v="9"/>
    <x v="38"/>
    <n v="3216.783216783218"/>
  </r>
  <r>
    <s v="Worldwide"/>
    <x v="36"/>
    <x v="9"/>
    <x v="38"/>
    <n v="3007.1856287425148"/>
  </r>
  <r>
    <s v="Worldwide"/>
    <x v="37"/>
    <x v="9"/>
    <x v="38"/>
    <n v="4203.7313432835826"/>
  </r>
  <r>
    <s v="Worldwide"/>
    <x v="38"/>
    <x v="10"/>
    <x v="38"/>
    <n v="2628.1879194630869"/>
  </r>
  <r>
    <s v="Worldwide"/>
    <x v="48"/>
    <x v="12"/>
    <x v="39"/>
    <n v="3531.3868613138684"/>
  </r>
  <r>
    <s v="Worldwide"/>
    <x v="21"/>
    <x v="5"/>
    <x v="40"/>
    <n v="178.343949044586"/>
  </r>
  <r>
    <s v="Worldwide"/>
    <x v="20"/>
    <x v="5"/>
    <x v="40"/>
    <n v="474.61139896373061"/>
  </r>
  <r>
    <s v="Worldwide"/>
    <x v="24"/>
    <x v="6"/>
    <x v="40"/>
    <n v="84.883720930232556"/>
  </r>
  <r>
    <s v="Worldwide"/>
    <x v="23"/>
    <x v="6"/>
    <x v="40"/>
    <n v="218.6046511627907"/>
  </r>
  <r>
    <s v="Worldwide"/>
    <x v="25"/>
    <x v="6"/>
    <x v="40"/>
    <n v="661.01694915254234"/>
  </r>
  <r>
    <s v="Worldwide"/>
    <x v="26"/>
    <x v="7"/>
    <x v="40"/>
    <n v="244.77611940298507"/>
  </r>
  <r>
    <s v="Worldwide"/>
    <x v="27"/>
    <x v="7"/>
    <x v="40"/>
    <n v="385.50724637681162"/>
  </r>
  <r>
    <s v="Worldwide"/>
    <x v="28"/>
    <x v="7"/>
    <x v="40"/>
    <n v="615"/>
  </r>
  <r>
    <s v="Worldwide"/>
    <x v="29"/>
    <x v="7"/>
    <x v="40"/>
    <n v="138.96103896103898"/>
  </r>
  <r>
    <s v="Worldwide"/>
    <x v="30"/>
    <x v="8"/>
    <x v="40"/>
    <n v="211.76470588235293"/>
  </r>
  <r>
    <s v="Worldwide"/>
    <x v="31"/>
    <x v="8"/>
    <x v="40"/>
    <n v="632.18390804597698"/>
  </r>
  <r>
    <s v="Worldwide"/>
    <x v="32"/>
    <x v="8"/>
    <x v="40"/>
    <n v="415.96638655462181"/>
  </r>
  <r>
    <s v="Worldwide"/>
    <x v="33"/>
    <x v="8"/>
    <x v="40"/>
    <n v="981.70731707317066"/>
  </r>
  <r>
    <s v="Worldwide"/>
    <x v="34"/>
    <x v="9"/>
    <x v="40"/>
    <n v="420.40816326530609"/>
  </r>
  <r>
    <s v="Worldwide"/>
    <x v="35"/>
    <x v="9"/>
    <x v="40"/>
    <n v="489.51048951048949"/>
  </r>
  <r>
    <s v="Worldwide"/>
    <x v="36"/>
    <x v="9"/>
    <x v="40"/>
    <n v="668.2634730538922"/>
  </r>
  <r>
    <s v="Worldwide"/>
    <x v="37"/>
    <x v="9"/>
    <x v="40"/>
    <n v="586.56716417910445"/>
  </r>
  <r>
    <s v="Worldwide"/>
    <x v="38"/>
    <x v="10"/>
    <x v="40"/>
    <n v="537.58389261744958"/>
  </r>
  <r>
    <s v="Worldwide"/>
    <x v="39"/>
    <x v="10"/>
    <x v="40"/>
    <n v="912"/>
  </r>
  <r>
    <s v="Worldwide"/>
    <x v="40"/>
    <x v="10"/>
    <x v="40"/>
    <n v="565.93406593406587"/>
  </r>
  <r>
    <s v="Worldwide"/>
    <x v="41"/>
    <x v="10"/>
    <x v="40"/>
    <n v="1337.8378378378379"/>
  </r>
  <r>
    <s v="Worldwide"/>
    <x v="42"/>
    <x v="11"/>
    <x v="40"/>
    <n v="1413.0434782608697"/>
  </r>
  <r>
    <s v="Worldwide"/>
    <x v="43"/>
    <x v="11"/>
    <x v="40"/>
    <n v="1167.2955974842766"/>
  </r>
  <r>
    <s v="Worldwide"/>
    <x v="44"/>
    <x v="11"/>
    <x v="40"/>
    <n v="958.0246913580246"/>
  </r>
  <r>
    <s v="Worldwide"/>
    <x v="45"/>
    <x v="11"/>
    <x v="40"/>
    <n v="1163.5802469135801"/>
  </r>
  <r>
    <s v="Worldwide"/>
    <x v="46"/>
    <x v="12"/>
    <x v="40"/>
    <n v="458.94039735099341"/>
  </r>
  <r>
    <s v="Worldwide"/>
    <x v="47"/>
    <x v="12"/>
    <x v="40"/>
    <n v="697.87234042553189"/>
  </r>
  <r>
    <s v="Worldwide"/>
    <x v="48"/>
    <x v="12"/>
    <x v="40"/>
    <n v="689.05109489051085"/>
  </r>
  <r>
    <s v="Worldwide"/>
    <x v="21"/>
    <x v="5"/>
    <x v="41"/>
    <n v="349.56521739130432"/>
  </r>
  <r>
    <s v="Worldwide"/>
    <x v="20"/>
    <x v="5"/>
    <x v="41"/>
    <n v="492.3"/>
  </r>
  <r>
    <s v="Worldwide"/>
    <x v="22"/>
    <x v="6"/>
    <x v="41"/>
    <n v="1102.2714285714285"/>
  </r>
  <r>
    <s v="Worldwide"/>
    <x v="24"/>
    <x v="6"/>
    <x v="41"/>
    <n v="432.25"/>
  </r>
  <r>
    <s v="Worldwide"/>
    <x v="23"/>
    <x v="6"/>
    <x v="41"/>
    <n v="469.25"/>
  </r>
  <r>
    <s v="Worldwide"/>
    <x v="25"/>
    <x v="6"/>
    <x v="41"/>
    <n v="1715.25"/>
  </r>
  <r>
    <s v="Worldwide"/>
    <x v="26"/>
    <x v="7"/>
    <x v="41"/>
    <n v="1128.6333333333334"/>
  </r>
  <r>
    <s v="Worldwide"/>
    <x v="27"/>
    <x v="7"/>
    <x v="41"/>
    <n v="1085.7"/>
  </r>
  <r>
    <s v="Worldwide"/>
    <x v="28"/>
    <x v="7"/>
    <x v="41"/>
    <n v="987.11842105263156"/>
  </r>
  <r>
    <s v="Worldwide"/>
    <x v="29"/>
    <x v="7"/>
    <x v="41"/>
    <m/>
  </r>
  <r>
    <s v="Worldwide"/>
    <x v="30"/>
    <x v="8"/>
    <x v="41"/>
    <n v="1003.4545454545455"/>
  </r>
  <r>
    <s v="Worldwide"/>
    <x v="31"/>
    <x v="8"/>
    <x v="41"/>
    <n v="829.63636363636363"/>
  </r>
  <r>
    <s v="Worldwide"/>
    <x v="32"/>
    <x v="8"/>
    <x v="41"/>
    <n v="248.06896551724137"/>
  </r>
  <r>
    <s v="Worldwide"/>
    <x v="33"/>
    <x v="8"/>
    <x v="41"/>
    <n v="1610.2307692307693"/>
  </r>
  <r>
    <s v="Worldwide"/>
    <x v="34"/>
    <x v="9"/>
    <x v="41"/>
    <n v="590.22222222222217"/>
  </r>
  <r>
    <s v="Worldwide"/>
    <x v="35"/>
    <x v="9"/>
    <x v="41"/>
    <n v="552.60273972602738"/>
  </r>
  <r>
    <s v="Worldwide"/>
    <x v="36"/>
    <x v="9"/>
    <x v="41"/>
    <n v="734.91358024691351"/>
  </r>
  <r>
    <s v="Worldwide"/>
    <x v="37"/>
    <x v="9"/>
    <x v="41"/>
    <n v="610.75"/>
  </r>
  <r>
    <s v="Worldwide"/>
    <x v="38"/>
    <x v="10"/>
    <x v="41"/>
    <n v="964.56410256410254"/>
  </r>
  <r>
    <s v="Worldwide"/>
    <x v="39"/>
    <x v="10"/>
    <x v="41"/>
    <n v="787.3125"/>
  </r>
  <r>
    <s v="Worldwide"/>
    <x v="40"/>
    <x v="10"/>
    <x v="41"/>
    <n v="311.01449275362319"/>
  </r>
  <r>
    <s v="Worldwide"/>
    <x v="41"/>
    <x v="10"/>
    <x v="41"/>
    <n v="1170.8695652173913"/>
  </r>
  <r>
    <s v="Worldwide"/>
    <x v="42"/>
    <x v="11"/>
    <x v="41"/>
    <n v="185.89090909090908"/>
  </r>
  <r>
    <s v="Worldwide"/>
    <x v="43"/>
    <x v="11"/>
    <x v="41"/>
    <n v="556.09090909090901"/>
  </r>
  <r>
    <s v="Worldwide"/>
    <x v="44"/>
    <x v="11"/>
    <x v="41"/>
    <n v="492.35294117647061"/>
  </r>
  <r>
    <s v="Worldwide"/>
    <x v="45"/>
    <x v="11"/>
    <x v="41"/>
    <n v="588.77777777777771"/>
  </r>
  <r>
    <s v="Worldwide"/>
    <x v="46"/>
    <x v="12"/>
    <x v="41"/>
    <n v="486.07777777777778"/>
  </r>
  <r>
    <s v="Worldwide"/>
    <x v="47"/>
    <x v="12"/>
    <x v="41"/>
    <n v="472.30909090909086"/>
  </r>
  <r>
    <s v="Worldwide"/>
    <x v="48"/>
    <x v="12"/>
    <x v="41"/>
    <n v="790.29577464788724"/>
  </r>
  <r>
    <s v="Worldwide"/>
    <x v="43"/>
    <x v="11"/>
    <x v="42"/>
    <n v="308.93939393939394"/>
  </r>
  <r>
    <s v="Worldwide"/>
    <x v="44"/>
    <x v="11"/>
    <x v="42"/>
    <n v="273.52941176470591"/>
  </r>
  <r>
    <s v="Worldwide"/>
    <x v="45"/>
    <x v="11"/>
    <x v="42"/>
    <n v="252.33333333333331"/>
  </r>
  <r>
    <s v="Worldwide"/>
    <x v="46"/>
    <x v="12"/>
    <x v="42"/>
    <n v="309.32222222222225"/>
  </r>
  <r>
    <s v="Worldwide"/>
    <x v="47"/>
    <x v="12"/>
    <x v="42"/>
    <n v="404.83636363636361"/>
  </r>
  <r>
    <s v="Worldwide"/>
    <x v="48"/>
    <x v="12"/>
    <x v="42"/>
    <n v="431.07042253521126"/>
  </r>
  <r>
    <s v="Worldwide"/>
    <x v="21"/>
    <x v="5"/>
    <x v="43"/>
    <n v="87.391304347826079"/>
  </r>
  <r>
    <s v="Worldwide"/>
    <x v="20"/>
    <x v="5"/>
    <x v="43"/>
    <n v="123.075"/>
  </r>
  <r>
    <s v="Worldwide"/>
    <x v="22"/>
    <x v="6"/>
    <x v="43"/>
    <n v="174.04285714285714"/>
  </r>
  <r>
    <s v="Worldwide"/>
    <x v="24"/>
    <x v="6"/>
    <x v="43"/>
    <n v="185.25"/>
  </r>
  <r>
    <s v="Worldwide"/>
    <x v="23"/>
    <x v="6"/>
    <x v="43"/>
    <n v="134.07142857142856"/>
  </r>
  <r>
    <s v="Worldwide"/>
    <x v="27"/>
    <x v="7"/>
    <x v="43"/>
    <n v="51.7"/>
  </r>
  <r>
    <s v="Worldwide"/>
    <x v="28"/>
    <x v="7"/>
    <x v="43"/>
    <n v="58.065789473684205"/>
  </r>
  <r>
    <s v="Worldwide"/>
    <x v="29"/>
    <x v="7"/>
    <x v="43"/>
    <m/>
  </r>
  <r>
    <s v="Worldwide"/>
    <x v="30"/>
    <x v="8"/>
    <x v="43"/>
    <n v="71.675324675324674"/>
  </r>
  <r>
    <s v="Worldwide"/>
    <x v="31"/>
    <x v="8"/>
    <x v="43"/>
    <n v="138.27272727272728"/>
  </r>
  <r>
    <s v="Worldwide"/>
    <x v="32"/>
    <x v="8"/>
    <x v="43"/>
    <n v="248.06896551724137"/>
  </r>
  <r>
    <s v="Worldwide"/>
    <x v="34"/>
    <x v="9"/>
    <x v="43"/>
    <n v="236.0888888888889"/>
  </r>
  <r>
    <s v="Worldwide"/>
    <x v="35"/>
    <x v="9"/>
    <x v="43"/>
    <n v="55.260273972602739"/>
  </r>
  <r>
    <s v="Worldwide"/>
    <x v="38"/>
    <x v="10"/>
    <x v="43"/>
    <n v="206.69230769230771"/>
  </r>
  <r>
    <s v="Worldwide"/>
    <x v="39"/>
    <x v="10"/>
    <x v="43"/>
    <n v="65.609375"/>
  </r>
  <r>
    <s v="Worldwide"/>
    <x v="40"/>
    <x v="10"/>
    <x v="43"/>
    <n v="62.20289855072464"/>
  </r>
  <r>
    <s v="Worldwide"/>
    <x v="43"/>
    <x v="11"/>
    <x v="43"/>
    <n v="61.787878787878789"/>
  </r>
  <r>
    <s v="Worldwide"/>
    <x v="46"/>
    <x v="12"/>
    <x v="43"/>
    <n v="132.56666666666666"/>
  </r>
  <r>
    <s v="Worldwide"/>
    <x v="48"/>
    <x v="12"/>
    <x v="43"/>
    <n v="215.53521126760563"/>
  </r>
  <r>
    <s v="Worldwide"/>
    <x v="20"/>
    <x v="5"/>
    <x v="44"/>
    <n v="123.075"/>
  </r>
  <r>
    <s v="Worldwide"/>
    <x v="22"/>
    <x v="6"/>
    <x v="44"/>
    <n v="116.02857142857142"/>
  </r>
  <r>
    <s v="Worldwide"/>
    <x v="24"/>
    <x v="6"/>
    <x v="44"/>
    <n v="61.75"/>
  </r>
  <r>
    <s v="Worldwide"/>
    <x v="23"/>
    <x v="6"/>
    <x v="44"/>
    <n v="134.07142857142856"/>
  </r>
  <r>
    <s v="Worldwide"/>
    <x v="26"/>
    <x v="7"/>
    <x v="44"/>
    <n v="403.08333333333331"/>
  </r>
  <r>
    <s v="Worldwide"/>
    <x v="27"/>
    <x v="7"/>
    <x v="44"/>
    <n v="206.8"/>
  </r>
  <r>
    <s v="Worldwide"/>
    <x v="28"/>
    <x v="7"/>
    <x v="44"/>
    <n v="58.065789473684205"/>
  </r>
  <r>
    <s v="Worldwide"/>
    <x v="29"/>
    <x v="7"/>
    <x v="44"/>
    <m/>
  </r>
  <r>
    <s v="Worldwide"/>
    <x v="30"/>
    <x v="8"/>
    <x v="44"/>
    <n v="215.02597402597402"/>
  </r>
  <r>
    <s v="Worldwide"/>
    <x v="31"/>
    <x v="8"/>
    <x v="44"/>
    <n v="138.27272727272728"/>
  </r>
  <r>
    <s v="Worldwide"/>
    <x v="36"/>
    <x v="9"/>
    <x v="44"/>
    <n v="104.98765432098764"/>
  </r>
  <r>
    <s v="Worldwide"/>
    <x v="38"/>
    <x v="10"/>
    <x v="44"/>
    <n v="137.7948717948718"/>
  </r>
  <r>
    <s v="Worldwide"/>
    <x v="39"/>
    <x v="10"/>
    <x v="44"/>
    <n v="65.609375"/>
  </r>
  <r>
    <s v="Worldwide"/>
    <x v="40"/>
    <x v="10"/>
    <x v="44"/>
    <n v="186.60869565217391"/>
  </r>
  <r>
    <s v="Worldwide"/>
    <x v="41"/>
    <x v="10"/>
    <x v="44"/>
    <n v="117.08695652173913"/>
  </r>
  <r>
    <s v="Worldwide"/>
    <x v="42"/>
    <x v="11"/>
    <x v="44"/>
    <n v="185.89090909090908"/>
  </r>
  <r>
    <s v="Worldwide"/>
    <x v="43"/>
    <x v="11"/>
    <x v="44"/>
    <n v="61.787878787878789"/>
  </r>
  <r>
    <s v="Worldwide"/>
    <x v="45"/>
    <x v="11"/>
    <x v="44"/>
    <n v="84.1111111111111"/>
  </r>
  <r>
    <s v="Worldwide"/>
    <x v="46"/>
    <x v="12"/>
    <x v="44"/>
    <n v="176.75555555555556"/>
  </r>
  <r>
    <s v="Worldwide"/>
    <x v="48"/>
    <x v="12"/>
    <x v="44"/>
    <n v="71.845070422535215"/>
  </r>
  <r>
    <s v="Worldwide"/>
    <x v="20"/>
    <x v="5"/>
    <x v="45"/>
    <n v="492.3"/>
  </r>
  <r>
    <s v="Worldwide"/>
    <x v="22"/>
    <x v="6"/>
    <x v="45"/>
    <n v="116.02857142857142"/>
  </r>
  <r>
    <s v="Worldwide"/>
    <x v="25"/>
    <x v="6"/>
    <x v="45"/>
    <n v="190.58333333333331"/>
  </r>
  <r>
    <s v="Worldwide"/>
    <x v="29"/>
    <x v="7"/>
    <x v="45"/>
    <m/>
  </r>
  <r>
    <s v="Worldwide"/>
    <x v="32"/>
    <x v="8"/>
    <x v="45"/>
    <n v="992.27586206896547"/>
  </r>
  <r>
    <s v="Worldwide"/>
    <x v="33"/>
    <x v="8"/>
    <x v="45"/>
    <n v="878.30769230769238"/>
  </r>
  <r>
    <s v="Worldwide"/>
    <x v="34"/>
    <x v="9"/>
    <x v="45"/>
    <n v="826.31111111111113"/>
  </r>
  <r>
    <s v="Worldwide"/>
    <x v="35"/>
    <x v="9"/>
    <x v="45"/>
    <n v="663.12328767123279"/>
  </r>
  <r>
    <s v="Worldwide"/>
    <x v="36"/>
    <x v="9"/>
    <x v="45"/>
    <n v="524.93827160493822"/>
  </r>
  <r>
    <s v="Worldwide"/>
    <x v="37"/>
    <x v="9"/>
    <x v="45"/>
    <n v="1425.0833333333335"/>
  </r>
  <r>
    <s v="Worldwide"/>
    <x v="38"/>
    <x v="10"/>
    <x v="45"/>
    <n v="895.66666666666663"/>
  </r>
  <r>
    <s v="Worldwide"/>
    <x v="39"/>
    <x v="10"/>
    <x v="45"/>
    <n v="787.3125"/>
  </r>
  <r>
    <s v="Worldwide"/>
    <x v="40"/>
    <x v="10"/>
    <x v="45"/>
    <n v="746.43478260869563"/>
  </r>
  <r>
    <s v="Worldwide"/>
    <x v="41"/>
    <x v="10"/>
    <x v="45"/>
    <n v="819.60869565217399"/>
  </r>
  <r>
    <s v="Worldwide"/>
    <x v="42"/>
    <x v="11"/>
    <x v="45"/>
    <n v="650.61818181818171"/>
  </r>
  <r>
    <s v="Worldwide"/>
    <x v="43"/>
    <x v="11"/>
    <x v="45"/>
    <n v="494.30303030303031"/>
  </r>
  <r>
    <s v="Worldwide"/>
    <x v="44"/>
    <x v="11"/>
    <x v="45"/>
    <n v="656.47058823529414"/>
  </r>
  <r>
    <s v="Worldwide"/>
    <x v="45"/>
    <x v="11"/>
    <x v="45"/>
    <n v="925.22222222222217"/>
  </r>
  <r>
    <s v="Worldwide"/>
    <x v="46"/>
    <x v="12"/>
    <x v="45"/>
    <n v="574.45555555555552"/>
  </r>
  <r>
    <s v="Worldwide"/>
    <x v="47"/>
    <x v="12"/>
    <x v="45"/>
    <n v="202.41818181818181"/>
  </r>
  <r>
    <s v="Worldwide"/>
    <x v="48"/>
    <x v="12"/>
    <x v="45"/>
    <n v="933.98591549295782"/>
  </r>
  <r>
    <s v="Worldwide"/>
    <x v="21"/>
    <x v="5"/>
    <x v="46"/>
    <n v="1922.608695652174"/>
  </r>
  <r>
    <s v="Worldwide"/>
    <x v="20"/>
    <x v="5"/>
    <x v="46"/>
    <n v="984.6"/>
  </r>
  <r>
    <s v="Worldwide"/>
    <x v="22"/>
    <x v="6"/>
    <x v="46"/>
    <n v="580.14285714285711"/>
  </r>
  <r>
    <s v="Worldwide"/>
    <x v="24"/>
    <x v="6"/>
    <x v="46"/>
    <n v="988"/>
  </r>
  <r>
    <s v="Worldwide"/>
    <x v="23"/>
    <x v="6"/>
    <x v="46"/>
    <n v="1206.6428571428573"/>
  </r>
  <r>
    <s v="Worldwide"/>
    <x v="25"/>
    <x v="6"/>
    <x v="46"/>
    <n v="1334.0833333333335"/>
  </r>
  <r>
    <s v="Worldwide"/>
    <x v="26"/>
    <x v="7"/>
    <x v="46"/>
    <n v="1048.0166666666667"/>
  </r>
  <r>
    <s v="Worldwide"/>
    <x v="27"/>
    <x v="7"/>
    <x v="46"/>
    <n v="982.3"/>
  </r>
  <r>
    <s v="Worldwide"/>
    <x v="28"/>
    <x v="7"/>
    <x v="46"/>
    <n v="1103.25"/>
  </r>
  <r>
    <s v="Worldwide"/>
    <x v="29"/>
    <x v="7"/>
    <x v="46"/>
    <m/>
  </r>
  <r>
    <s v="Worldwide"/>
    <x v="30"/>
    <x v="8"/>
    <x v="46"/>
    <n v="1146.8051948051948"/>
  </r>
  <r>
    <s v="Worldwide"/>
    <x v="31"/>
    <x v="8"/>
    <x v="46"/>
    <n v="967.90909090909099"/>
  </r>
  <r>
    <s v="Worldwide"/>
    <x v="32"/>
    <x v="8"/>
    <x v="46"/>
    <n v="1488.4137931034484"/>
  </r>
  <r>
    <s v="Worldwide"/>
    <x v="33"/>
    <x v="8"/>
    <x v="46"/>
    <n v="1024.6923076923076"/>
  </r>
  <r>
    <s v="Worldwide"/>
    <x v="34"/>
    <x v="9"/>
    <x v="46"/>
    <n v="1298.4888888888888"/>
  </r>
  <r>
    <s v="Worldwide"/>
    <x v="35"/>
    <x v="9"/>
    <x v="46"/>
    <n v="939.42465753424653"/>
  </r>
  <r>
    <s v="Worldwide"/>
    <x v="36"/>
    <x v="9"/>
    <x v="46"/>
    <n v="1312.3456790123455"/>
  </r>
  <r>
    <s v="Worldwide"/>
    <x v="37"/>
    <x v="9"/>
    <x v="46"/>
    <n v="916.125"/>
  </r>
  <r>
    <s v="Worldwide"/>
    <x v="38"/>
    <x v="10"/>
    <x v="46"/>
    <n v="757.87179487179492"/>
  </r>
  <r>
    <s v="Worldwide"/>
    <x v="39"/>
    <x v="10"/>
    <x v="46"/>
    <n v="590.484375"/>
  </r>
  <r>
    <s v="Worldwide"/>
    <x v="40"/>
    <x v="10"/>
    <x v="46"/>
    <n v="1368.463768115942"/>
  </r>
  <r>
    <s v="Worldwide"/>
    <x v="41"/>
    <x v="10"/>
    <x v="46"/>
    <n v="1170.8695652173913"/>
  </r>
  <r>
    <s v="Worldwide"/>
    <x v="42"/>
    <x v="11"/>
    <x v="46"/>
    <n v="1115.3454545454545"/>
  </r>
  <r>
    <s v="Worldwide"/>
    <x v="43"/>
    <x v="11"/>
    <x v="46"/>
    <n v="1050.3939393939393"/>
  </r>
  <r>
    <s v="Worldwide"/>
    <x v="44"/>
    <x v="11"/>
    <x v="46"/>
    <n v="930"/>
  </r>
  <r>
    <s v="Worldwide"/>
    <x v="45"/>
    <x v="11"/>
    <x v="46"/>
    <n v="1093.4444444444443"/>
  </r>
  <r>
    <s v="Worldwide"/>
    <x v="46"/>
    <x v="12"/>
    <x v="46"/>
    <n v="662.83333333333326"/>
  </r>
  <r>
    <s v="Worldwide"/>
    <x v="47"/>
    <x v="12"/>
    <x v="46"/>
    <n v="1012.090909090909"/>
  </r>
  <r>
    <s v="Worldwide"/>
    <x v="48"/>
    <x v="12"/>
    <x v="46"/>
    <n v="933.98591549295782"/>
  </r>
  <r>
    <s v="Worldwide"/>
    <x v="21"/>
    <x v="5"/>
    <x v="47"/>
    <n v="1660.4347826086957"/>
  </r>
  <r>
    <s v="Worldwide"/>
    <x v="20"/>
    <x v="5"/>
    <x v="47"/>
    <n v="2707.65"/>
  </r>
  <r>
    <s v="Worldwide"/>
    <x v="22"/>
    <x v="6"/>
    <x v="47"/>
    <n v="1972.4857142857143"/>
  </r>
  <r>
    <s v="Worldwide"/>
    <x v="24"/>
    <x v="6"/>
    <x v="47"/>
    <n v="2284.75"/>
  </r>
  <r>
    <s v="Worldwide"/>
    <x v="23"/>
    <x v="6"/>
    <x v="47"/>
    <n v="1809.9642857142858"/>
  </r>
  <r>
    <s v="Worldwide"/>
    <x v="25"/>
    <x v="6"/>
    <x v="47"/>
    <n v="1334.0833333333335"/>
  </r>
  <r>
    <s v="Worldwide"/>
    <x v="26"/>
    <x v="7"/>
    <x v="47"/>
    <n v="2257.2666666666669"/>
  </r>
  <r>
    <s v="Worldwide"/>
    <x v="27"/>
    <x v="7"/>
    <x v="47"/>
    <n v="1809.5"/>
  </r>
  <r>
    <s v="Worldwide"/>
    <x v="28"/>
    <x v="7"/>
    <x v="47"/>
    <n v="2206.5"/>
  </r>
  <r>
    <s v="Worldwide"/>
    <x v="29"/>
    <x v="7"/>
    <x v="47"/>
    <m/>
  </r>
  <r>
    <s v="Worldwide"/>
    <x v="30"/>
    <x v="8"/>
    <x v="47"/>
    <n v="3082.0389610389607"/>
  </r>
  <r>
    <s v="Worldwide"/>
    <x v="31"/>
    <x v="8"/>
    <x v="47"/>
    <n v="2488.9090909090905"/>
  </r>
  <r>
    <s v="Worldwide"/>
    <x v="32"/>
    <x v="8"/>
    <x v="47"/>
    <n v="1819.1724137931033"/>
  </r>
  <r>
    <s v="Worldwide"/>
    <x v="33"/>
    <x v="8"/>
    <x v="47"/>
    <n v="2195.7692307692309"/>
  </r>
  <r>
    <s v="Worldwide"/>
    <x v="34"/>
    <x v="9"/>
    <x v="47"/>
    <n v="2360.8888888888887"/>
  </r>
  <r>
    <s v="Worldwide"/>
    <x v="35"/>
    <x v="9"/>
    <x v="47"/>
    <n v="1823.5890410958903"/>
  </r>
  <r>
    <s v="Worldwide"/>
    <x v="36"/>
    <x v="9"/>
    <x v="47"/>
    <n v="1574.8148148148148"/>
  </r>
  <r>
    <s v="Worldwide"/>
    <x v="37"/>
    <x v="9"/>
    <x v="47"/>
    <n v="1934.0416666666665"/>
  </r>
  <r>
    <s v="Worldwide"/>
    <x v="38"/>
    <x v="10"/>
    <x v="47"/>
    <n v="2411.4102564102564"/>
  </r>
  <r>
    <s v="Worldwide"/>
    <x v="39"/>
    <x v="10"/>
    <x v="47"/>
    <n v="1902.671875"/>
  </r>
  <r>
    <s v="Worldwide"/>
    <x v="40"/>
    <x v="10"/>
    <x v="47"/>
    <n v="1617.2753623188405"/>
  </r>
  <r>
    <s v="Worldwide"/>
    <x v="41"/>
    <x v="10"/>
    <x v="47"/>
    <n v="2107.5652173913045"/>
  </r>
  <r>
    <s v="Worldwide"/>
    <x v="42"/>
    <x v="11"/>
    <x v="47"/>
    <n v="2974.2545454545452"/>
  </r>
  <r>
    <s v="Worldwide"/>
    <x v="43"/>
    <x v="11"/>
    <x v="47"/>
    <n v="1544.6969696969697"/>
  </r>
  <r>
    <s v="Worldwide"/>
    <x v="44"/>
    <x v="11"/>
    <x v="47"/>
    <n v="1367.6470588235295"/>
  </r>
  <r>
    <s v="Worldwide"/>
    <x v="45"/>
    <x v="11"/>
    <x v="47"/>
    <n v="2355.1111111111109"/>
  </r>
  <r>
    <s v="Worldwide"/>
    <x v="46"/>
    <x v="12"/>
    <x v="47"/>
    <n v="1634.9888888888888"/>
  </r>
  <r>
    <s v="Worldwide"/>
    <x v="47"/>
    <x v="12"/>
    <x v="47"/>
    <n v="1619.3454545454545"/>
  </r>
  <r>
    <s v="Worldwide"/>
    <x v="48"/>
    <x v="12"/>
    <x v="47"/>
    <n v="1724.2816901408451"/>
  </r>
  <r>
    <s v="Worldwide"/>
    <x v="49"/>
    <x v="8"/>
    <x v="48"/>
    <n v="13600"/>
  </r>
  <r>
    <s v="Worldwide"/>
    <x v="50"/>
    <x v="9"/>
    <x v="48"/>
    <n v="11600"/>
  </r>
  <r>
    <s v="Worldwide"/>
    <x v="51"/>
    <x v="10"/>
    <x v="48"/>
    <n v="17700"/>
  </r>
  <r>
    <s v="Worldwide"/>
    <x v="52"/>
    <x v="11"/>
    <x v="48"/>
    <n v="22500"/>
  </r>
  <r>
    <s v="Worldwide"/>
    <x v="53"/>
    <x v="13"/>
    <x v="49"/>
    <n v="14040"/>
  </r>
  <r>
    <s v="Worldwide"/>
    <x v="54"/>
    <x v="13"/>
    <x v="49"/>
    <n v="8530"/>
  </r>
  <r>
    <s v="Worldwide"/>
    <x v="55"/>
    <x v="13"/>
    <x v="49"/>
    <n v="8109.9999999999991"/>
  </r>
  <r>
    <s v="Worldwide"/>
    <x v="56"/>
    <x v="13"/>
    <x v="49"/>
    <n v="8730"/>
  </r>
  <r>
    <s v="Worldwide"/>
    <x v="57"/>
    <x v="0"/>
    <x v="49"/>
    <n v="21070"/>
  </r>
  <r>
    <s v="Worldwide"/>
    <x v="58"/>
    <x v="0"/>
    <x v="49"/>
    <n v="10550"/>
  </r>
  <r>
    <s v="Worldwide"/>
    <x v="0"/>
    <x v="0"/>
    <x v="49"/>
    <n v="9820"/>
  </r>
  <r>
    <s v="Worldwide"/>
    <x v="1"/>
    <x v="0"/>
    <x v="49"/>
    <n v="10200"/>
  </r>
  <r>
    <s v="Worldwide"/>
    <x v="2"/>
    <x v="1"/>
    <x v="49"/>
    <n v="22120"/>
  </r>
  <r>
    <s v="Worldwide"/>
    <x v="3"/>
    <x v="1"/>
    <x v="49"/>
    <n v="10640"/>
  </r>
  <r>
    <s v="Worldwide"/>
    <x v="4"/>
    <x v="1"/>
    <x v="49"/>
    <n v="11010"/>
  </r>
  <r>
    <s v="Worldwide"/>
    <x v="5"/>
    <x v="1"/>
    <x v="49"/>
    <n v="11050"/>
  </r>
  <r>
    <s v="Worldwide"/>
    <x v="6"/>
    <x v="2"/>
    <x v="49"/>
    <n v="22730"/>
  </r>
  <r>
    <s v="Worldwide"/>
    <x v="7"/>
    <x v="2"/>
    <x v="49"/>
    <n v="11010"/>
  </r>
  <r>
    <s v="Worldwide"/>
    <x v="8"/>
    <x v="2"/>
    <x v="49"/>
    <n v="10220"/>
  </r>
  <r>
    <s v="Worldwide"/>
    <x v="9"/>
    <x v="2"/>
    <x v="49"/>
    <n v="10180"/>
  </r>
  <r>
    <s v="Worldwide"/>
    <x v="10"/>
    <x v="3"/>
    <x v="49"/>
    <n v="20970"/>
  </r>
  <r>
    <s v="Worldwide"/>
    <x v="11"/>
    <x v="3"/>
    <x v="49"/>
    <n v="10890"/>
  </r>
  <r>
    <s v="Worldwide"/>
    <x v="12"/>
    <x v="3"/>
    <x v="49"/>
    <n v="9410"/>
  </r>
  <r>
    <s v="Worldwide"/>
    <x v="13"/>
    <x v="3"/>
    <x v="49"/>
    <n v="9050"/>
  </r>
  <r>
    <s v="Worldwide"/>
    <x v="14"/>
    <x v="4"/>
    <x v="49"/>
    <n v="19450"/>
  </r>
  <r>
    <s v="Worldwide"/>
    <x v="15"/>
    <x v="4"/>
    <x v="49"/>
    <n v="9020"/>
  </r>
  <r>
    <s v="Worldwide"/>
    <x v="16"/>
    <x v="4"/>
    <x v="49"/>
    <n v="7540"/>
  </r>
  <r>
    <s v="Worldwide"/>
    <x v="17"/>
    <x v="4"/>
    <x v="49"/>
    <n v="6620"/>
  </r>
  <r>
    <s v="Worldwide"/>
    <x v="18"/>
    <x v="5"/>
    <x v="49"/>
    <n v="15400"/>
  </r>
  <r>
    <s v="Worldwide"/>
    <x v="19"/>
    <x v="5"/>
    <x v="49"/>
    <n v="7670"/>
  </r>
  <r>
    <s v="Worldwide"/>
    <x v="21"/>
    <x v="5"/>
    <x v="49"/>
    <n v="6750"/>
  </r>
  <r>
    <s v="Worldwide"/>
    <x v="20"/>
    <x v="5"/>
    <x v="49"/>
    <n v="5340"/>
  </r>
  <r>
    <s v="Worldwide"/>
    <x v="22"/>
    <x v="6"/>
    <x v="49"/>
    <n v="12680"/>
  </r>
  <r>
    <s v="Worldwide"/>
    <x v="24"/>
    <x v="6"/>
    <x v="49"/>
    <n v="5630"/>
  </r>
  <r>
    <s v="Worldwide"/>
    <x v="23"/>
    <x v="6"/>
    <x v="49"/>
    <n v="4570"/>
  </r>
  <r>
    <s v="Worldwide"/>
    <x v="25"/>
    <x v="6"/>
    <x v="49"/>
    <n v="3500"/>
  </r>
  <r>
    <s v="Worldwide"/>
    <x v="26"/>
    <x v="7"/>
    <x v="49"/>
    <n v="6050"/>
  </r>
  <r>
    <s v="Worldwide"/>
    <x v="27"/>
    <x v="7"/>
    <x v="49"/>
    <n v="2760"/>
  </r>
  <r>
    <s v="Worldwide"/>
    <x v="28"/>
    <x v="7"/>
    <x v="49"/>
    <n v="2930"/>
  </r>
  <r>
    <s v="Worldwide"/>
    <x v="29"/>
    <x v="7"/>
    <x v="49"/>
    <n v="2640"/>
  </r>
  <r>
    <s v="Worldwide"/>
    <x v="59"/>
    <x v="6"/>
    <x v="50"/>
    <n v="2200"/>
  </r>
  <r>
    <s v="Worldwide"/>
    <x v="60"/>
    <x v="7"/>
    <x v="50"/>
    <n v="1800"/>
  </r>
  <r>
    <s v="Worldwide"/>
    <x v="49"/>
    <x v="8"/>
    <x v="50"/>
    <n v="4000"/>
  </r>
  <r>
    <s v="Worldwide"/>
    <x v="50"/>
    <x v="9"/>
    <x v="50"/>
    <n v="4900"/>
  </r>
  <r>
    <s v="Worldwide"/>
    <x v="51"/>
    <x v="10"/>
    <x v="50"/>
    <n v="7200"/>
  </r>
  <r>
    <s v="Worldwide"/>
    <x v="52"/>
    <x v="11"/>
    <x v="50"/>
    <n v="6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s v="200701_IPhone_CEO_Steve Jobs"/>
    <n v="445"/>
    <n v="752"/>
    <n v="12"/>
    <n v="79"/>
    <n v="134"/>
    <n v="63"/>
    <n v="6578"/>
  </r>
  <r>
    <x v="1"/>
    <s v="201006_IPad_CEO_Steve Jobs"/>
    <n v="129"/>
    <n v="169"/>
    <n v="3"/>
    <n v="22"/>
    <n v="28"/>
    <n v="16"/>
    <n v="1638"/>
  </r>
  <r>
    <x v="2"/>
    <s v="201006_IPhone_CEO_Steve Jobs"/>
    <n v="571"/>
    <n v="798"/>
    <n v="11"/>
    <n v="92"/>
    <n v="135"/>
    <n v="83"/>
    <n v="7768"/>
  </r>
  <r>
    <x v="3"/>
    <s v="201106_IPad_Senior VP_Phil Shiller"/>
    <n v="431"/>
    <n v="153"/>
    <m/>
    <n v="77"/>
    <n v="38"/>
    <n v="19"/>
    <n v="3729"/>
  </r>
  <r>
    <x v="4"/>
    <s v="201106_IPhone_Senior VP_Phil Shiller"/>
    <n v="431"/>
    <n v="153"/>
    <m/>
    <n v="77"/>
    <n v="38"/>
    <n v="19"/>
    <n v="3729"/>
  </r>
  <r>
    <x v="5"/>
    <s v="201209_IPad_CEO_Tim Cook"/>
    <n v="26"/>
    <n v="35"/>
    <n v="1"/>
    <n v="3"/>
    <n v="12"/>
    <n v="3"/>
    <n v="558"/>
  </r>
  <r>
    <x v="6"/>
    <s v="201209_IPhone_SVP_Phil"/>
    <n v="477"/>
    <n v="442"/>
    <n v="9"/>
    <n v="109"/>
    <n v="138"/>
    <n v="45"/>
    <n v="5407"/>
  </r>
  <r>
    <x v="7"/>
    <s v="201209_Macbook_CEO_Tim Cook"/>
    <n v="4"/>
    <n v="5"/>
    <n v="1"/>
    <n v="2"/>
    <n v="3"/>
    <m/>
    <n v="65"/>
  </r>
  <r>
    <x v="8"/>
    <s v="201310_IPad_CEO_Tim Cook"/>
    <n v="49"/>
    <n v="78"/>
    <n v="7"/>
    <n v="7"/>
    <n v="30"/>
    <n v="9"/>
    <n v="877"/>
  </r>
  <r>
    <x v="8"/>
    <s v="201310_IPad_SVP_Phil"/>
    <n v="141"/>
    <n v="85"/>
    <n v="3"/>
    <n v="67"/>
    <n v="30"/>
    <n v="9"/>
    <n v="1525"/>
  </r>
  <r>
    <x v="9"/>
    <s v="201310_IPhone_CEO_Tim Cook"/>
    <n v="24"/>
    <n v="34"/>
    <n v="3"/>
    <m/>
    <n v="19"/>
    <n v="5"/>
    <n v="390"/>
  </r>
  <r>
    <x v="10"/>
    <s v="201310_Mac Pro_SVP_Phil"/>
    <n v="85"/>
    <n v="87"/>
    <n v="3"/>
    <n v="23"/>
    <n v="34"/>
    <n v="12"/>
    <n v="1189"/>
  </r>
  <r>
    <x v="11"/>
    <s v="201310_Macbook_SVP_Phil"/>
    <n v="72"/>
    <n v="23"/>
    <m/>
    <n v="28"/>
    <n v="14"/>
    <n v="2"/>
    <n v="656"/>
  </r>
  <r>
    <x v="12"/>
    <s v="201409_Apple Watch_CEO_Tim Cook"/>
    <n v="151"/>
    <n v="148"/>
    <n v="5"/>
    <n v="28"/>
    <n v="48"/>
    <n v="13"/>
    <n v="1916"/>
  </r>
  <r>
    <x v="13"/>
    <s v="201409_IPhone_CEO_Tim Cook"/>
    <n v="213"/>
    <n v="236"/>
    <n v="11"/>
    <n v="22"/>
    <n v="97"/>
    <n v="20"/>
    <n v="2726"/>
  </r>
  <r>
    <x v="13"/>
    <s v="201409_IPhone_SVP_Phil"/>
    <n v="222"/>
    <n v="187"/>
    <n v="6"/>
    <n v="45"/>
    <n v="69"/>
    <n v="20"/>
    <n v="2711"/>
  </r>
  <r>
    <x v="12"/>
    <s v="201506_Apple Watch_SVP_Craig Federighi"/>
    <n v="157"/>
    <n v="201"/>
    <n v="2"/>
    <n v="27"/>
    <n v="51"/>
    <n v="34"/>
    <n v="2063"/>
  </r>
  <r>
    <x v="12"/>
    <s v="201506_Apple Watch_VP_Kevin Lynch"/>
    <n v="324"/>
    <n v="397"/>
    <n v="5"/>
    <n v="34"/>
    <n v="60"/>
    <n v="31"/>
    <n v="3195"/>
  </r>
  <r>
    <x v="14"/>
    <s v="201603_Apple Watch_CEO_Tim Cook"/>
    <n v="24"/>
    <n v="29"/>
    <n v="4"/>
    <n v="8"/>
    <n v="14"/>
    <n v="6"/>
    <n v="337"/>
  </r>
  <r>
    <x v="15"/>
    <s v="201603_IPad_CEO_Tim Cook"/>
    <n v="8"/>
    <n v="17"/>
    <n v="2"/>
    <n v="3"/>
    <n v="10"/>
    <n v="3"/>
    <n v="212"/>
  </r>
  <r>
    <x v="15"/>
    <s v="201603_IPad_SVP_Phil Schiller"/>
    <n v="238"/>
    <n v="176"/>
    <n v="8"/>
    <n v="65"/>
    <n v="75"/>
    <n v="22"/>
    <n v="2595"/>
  </r>
  <r>
    <x v="16"/>
    <s v="201603_IPhone_CEO_Tim Cook"/>
    <n v="4"/>
    <n v="37"/>
    <m/>
    <n v="8"/>
    <n v="3"/>
    <n v="3"/>
    <n v="219"/>
  </r>
  <r>
    <x v="16"/>
    <s v="201603_IPhone_VP_Greg Joswiak"/>
    <n v="159"/>
    <n v="143"/>
    <n v="3"/>
    <n v="52"/>
    <n v="56"/>
    <n v="25"/>
    <n v="1820"/>
  </r>
  <r>
    <x v="17"/>
    <s v="201609_Apple Watch_CEO_Tim Cook"/>
    <n v="8"/>
    <n v="24"/>
    <n v="1"/>
    <n v="7"/>
    <n v="8"/>
    <n v="4"/>
    <n v="288"/>
  </r>
  <r>
    <x v="17"/>
    <s v="201609_Apple Watch_COO_Jeff Williams"/>
    <n v="153"/>
    <n v="167"/>
    <n v="1"/>
    <n v="32"/>
    <n v="36"/>
    <n v="25"/>
    <n v="1854"/>
  </r>
  <r>
    <x v="17"/>
    <s v="201609_Apple Watch_Nike President_Trevor Edwards"/>
    <n v="30"/>
    <n v="72"/>
    <n v="1"/>
    <n v="19"/>
    <n v="15"/>
    <n v="6"/>
    <n v="593"/>
  </r>
  <r>
    <x v="17"/>
    <s v="201609_Apple Watch_ViewRanger Lead Designer_Hannah Catmur"/>
    <n v="28"/>
    <n v="53"/>
    <m/>
    <n v="6"/>
    <n v="10"/>
    <n v="4"/>
    <n v="424"/>
  </r>
  <r>
    <x v="18"/>
    <s v="201609_IPhone_CEO_Tim Cook"/>
    <n v="75"/>
    <n v="64"/>
    <n v="1"/>
    <n v="12"/>
    <n v="28"/>
    <n v="8"/>
    <n v="897"/>
  </r>
  <r>
    <x v="18"/>
    <s v="201609_IPhone_Instagram Head_Ian Spalter"/>
    <n v="41"/>
    <n v="37"/>
    <m/>
    <n v="6"/>
    <n v="8"/>
    <n v="3"/>
    <n v="358"/>
  </r>
  <r>
    <x v="18"/>
    <s v="201609_IPhone_SVP_Phil Schiller"/>
    <n v="529"/>
    <n v="492"/>
    <n v="10"/>
    <n v="115"/>
    <n v="176"/>
    <n v="43"/>
    <n v="6212"/>
  </r>
  <r>
    <x v="19"/>
    <s v="201610_Macbook Pro_Adobe Design Mgr_Bradee Evans"/>
    <n v="79"/>
    <n v="89"/>
    <n v="1"/>
    <n v="5"/>
    <n v="16"/>
    <n v="8"/>
    <n v="840"/>
  </r>
  <r>
    <x v="19"/>
    <s v="201610_Macbook Pro_Algoriddim_Bradee CEO_Karim Morsy"/>
    <n v="33"/>
    <n v="19"/>
    <n v="1"/>
    <n v="1"/>
    <n v="2"/>
    <m/>
    <n v="227"/>
  </r>
  <r>
    <x v="19"/>
    <s v="201610_Macbook Pro_CEO_Tim Cook"/>
    <n v="16"/>
    <n v="28"/>
    <m/>
    <m/>
    <n v="15"/>
    <n v="5"/>
    <n v="223"/>
  </r>
  <r>
    <x v="19"/>
    <s v="201610_Macbook Pro_SVP_Craig Federighi"/>
    <n v="203"/>
    <n v="197"/>
    <n v="2"/>
    <n v="25"/>
    <n v="24"/>
    <n v="31"/>
    <n v="1494"/>
  </r>
  <r>
    <x v="19"/>
    <s v="201610_Macbook Pro_SVP_Phil"/>
    <n v="384"/>
    <n v="266"/>
    <n v="12"/>
    <n v="75"/>
    <n v="88"/>
    <n v="27"/>
    <n v="3680"/>
  </r>
  <r>
    <x v="20"/>
    <s v="201709_Apple Watch_CEO_Tim Cook"/>
    <n v="3"/>
    <n v="40"/>
    <n v="1"/>
    <n v="2"/>
    <n v="10"/>
    <n v="5"/>
    <n v="299"/>
  </r>
  <r>
    <x v="20"/>
    <s v="201709_Apple Watch_COO_Jeff Williams"/>
    <n v="150"/>
    <n v="158"/>
    <n v="1"/>
    <n v="57"/>
    <n v="30"/>
    <n v="14"/>
    <n v="1897"/>
  </r>
  <r>
    <x v="21"/>
    <s v="201709_IPhone_CEO_Tim Cook"/>
    <n v="49"/>
    <n v="68"/>
    <n v="1"/>
    <n v="7"/>
    <n v="37"/>
    <n v="13"/>
    <n v="674"/>
  </r>
  <r>
    <x v="21"/>
    <s v="201709_IPhone_SVP_Craig Federighi"/>
    <n v="80"/>
    <n v="95"/>
    <n v="3"/>
    <n v="13"/>
    <n v="19"/>
    <n v="17"/>
    <n v="879"/>
  </r>
  <r>
    <x v="21"/>
    <s v="201709_IPhone_SVP_Phil"/>
    <n v="522"/>
    <n v="448"/>
    <n v="7"/>
    <n v="111"/>
    <n v="173"/>
    <n v="57"/>
    <n v="6071"/>
  </r>
  <r>
    <x v="22"/>
    <s v="201809_Apple Watch_CEO_Tim Cook"/>
    <n v="7"/>
    <n v="8"/>
    <n v="1"/>
    <n v="4"/>
    <n v="1"/>
    <n v="1"/>
    <n v="153"/>
  </r>
  <r>
    <x v="22"/>
    <s v="201809_Apple Watch_COO_Jeff Williams"/>
    <n v="258"/>
    <n v="217"/>
    <n v="7"/>
    <n v="105"/>
    <n v="55"/>
    <n v="23"/>
    <n v="2648"/>
  </r>
  <r>
    <x v="23"/>
    <s v="201809_IPhone_CEO_Tim Cook"/>
    <n v="71"/>
    <n v="71"/>
    <n v="3"/>
    <n v="6"/>
    <n v="24"/>
    <n v="10"/>
    <n v="673"/>
  </r>
  <r>
    <x v="23"/>
    <s v="201809_IPhone_Senior Director_Kaiann Drance"/>
    <n v="95"/>
    <n v="84"/>
    <m/>
    <n v="15"/>
    <n v="24"/>
    <n v="6"/>
    <n v="893"/>
  </r>
  <r>
    <x v="23"/>
    <s v="201809_IPhone_SVP_Phil"/>
    <n v="549"/>
    <n v="353"/>
    <n v="11"/>
    <n v="104"/>
    <n v="229"/>
    <n v="37"/>
    <n v="5953"/>
  </r>
  <r>
    <x v="22"/>
    <s v="201906_Apple Watch_CEO_Tim Cook"/>
    <n v="11"/>
    <n v="18"/>
    <n v="2"/>
    <n v="8"/>
    <n v="4"/>
    <n v="3"/>
    <n v="155"/>
  </r>
  <r>
    <x v="22"/>
    <s v="201906_Apple Watch_VP_Kevin Lynch"/>
    <n v="83"/>
    <n v="51"/>
    <m/>
    <n v="4"/>
    <n v="13"/>
    <n v="7"/>
    <n v="605"/>
  </r>
  <r>
    <x v="22"/>
    <s v="201906_Apple Watch_VP_Sumbul Desai"/>
    <n v="64"/>
    <n v="89"/>
    <m/>
    <n v="29"/>
    <n v="16"/>
    <n v="5"/>
    <n v="704"/>
  </r>
  <r>
    <x v="22"/>
    <s v="201906_IPad_CEO_Tim Cook"/>
    <n v="3"/>
    <n v="5"/>
    <m/>
    <m/>
    <n v="1"/>
    <m/>
    <n v="50"/>
  </r>
  <r>
    <x v="22"/>
    <s v="201906_IPad_Senior Director_Stacey Lysik"/>
    <n v="156"/>
    <n v="158"/>
    <n v="3"/>
    <n v="36"/>
    <n v="32"/>
    <n v="28"/>
    <n v="1649"/>
  </r>
  <r>
    <x v="22"/>
    <s v="201906_IPad_Senior Director_Toby Paterson"/>
    <n v="63"/>
    <n v="64"/>
    <m/>
    <n v="4"/>
    <n v="4"/>
    <n v="12"/>
    <n v="559"/>
  </r>
  <r>
    <x v="22"/>
    <s v="201906_IPhone_VP_Kevin Lynch"/>
    <n v="24"/>
    <n v="32"/>
    <m/>
    <n v="16"/>
    <n v="3"/>
    <n v="4"/>
    <n v="223"/>
  </r>
  <r>
    <x v="22"/>
    <s v="201906_Macbook_CEO_Tim Cook"/>
    <n v="12"/>
    <n v="15"/>
    <m/>
    <n v="1"/>
    <n v="7"/>
    <n v="2"/>
    <n v="174"/>
  </r>
  <r>
    <x v="22"/>
    <s v="201906_Macbook_MKT_Colleen Novielli"/>
    <n v="88"/>
    <n v="50"/>
    <n v="4"/>
    <n v="23"/>
    <n v="32"/>
    <n v="3"/>
    <n v="924"/>
  </r>
  <r>
    <x v="22"/>
    <s v="201906_Macbook_Trainer_David Earl"/>
    <n v="57"/>
    <n v="40"/>
    <n v="1"/>
    <n v="14"/>
    <n v="8"/>
    <n v="4"/>
    <n v="587"/>
  </r>
  <r>
    <x v="22"/>
    <s v="201906_Macbook_VP_John Ternus"/>
    <n v="177"/>
    <n v="100"/>
    <n v="2"/>
    <n v="41"/>
    <n v="29"/>
    <n v="11"/>
    <n v="18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3"/>
    <x v="13"/>
  </r>
  <r>
    <x v="12"/>
    <x v="12"/>
  </r>
  <r>
    <x v="12"/>
    <x v="12"/>
  </r>
  <r>
    <x v="14"/>
    <x v="14"/>
  </r>
  <r>
    <x v="15"/>
    <x v="15"/>
  </r>
  <r>
    <x v="15"/>
    <x v="15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8"/>
    <x v="18"/>
  </r>
  <r>
    <x v="18"/>
    <x v="18"/>
  </r>
  <r>
    <x v="18"/>
    <x v="18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1"/>
    <x v="21"/>
  </r>
  <r>
    <x v="21"/>
    <x v="21"/>
  </r>
  <r>
    <x v="21"/>
    <x v="21"/>
  </r>
  <r>
    <x v="22"/>
    <x v="22"/>
  </r>
  <r>
    <x v="22"/>
    <x v="22"/>
  </r>
  <r>
    <x v="23"/>
    <x v="23"/>
  </r>
  <r>
    <x v="23"/>
    <x v="23"/>
  </r>
  <r>
    <x v="23"/>
    <x v="23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:K26" firstHeaderRow="0" firstDataRow="1" firstDataCol="1"/>
  <pivotFields count="9">
    <pivotField axis="axisRow" showAll="0">
      <items count="26">
        <item h="1" m="1" x="24"/>
        <item x="12"/>
        <item x="14"/>
        <item x="17"/>
        <item x="20"/>
        <item x="1"/>
        <item x="3"/>
        <item x="5"/>
        <item x="8"/>
        <item x="15"/>
        <item x="0"/>
        <item x="2"/>
        <item x="4"/>
        <item x="6"/>
        <item x="9"/>
        <item x="13"/>
        <item x="18"/>
        <item x="21"/>
        <item x="16"/>
        <item x="23"/>
        <item h="1" x="22"/>
        <item x="7"/>
        <item x="10"/>
        <item x="19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unctional" fld="2" baseField="0" baseItem="0"/>
    <dataField name="Sum of Experimental" fld="3" baseField="0" baseItem="0"/>
    <dataField name="Sum of Symbolic" fld="4" baseField="0" baseItem="0"/>
    <dataField name="Sum of Cost" fld="5" baseField="0" baseItem="0"/>
    <dataField name="Sum of Optimistic" fld="6" baseField="0" baseItem="0"/>
    <dataField name="Sum of Affective" fld="7" baseField="0" baseItem="0"/>
    <dataField name="Sum of Total_WC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A2:B25" firstHeaderRow="1" firstDataRow="1" firstDataCol="2"/>
  <pivotFields count="2">
    <pivotField axis="axisRow" compact="0" outline="0" showAll="0" defaultSubtotal="0">
      <items count="26">
        <item x="12"/>
        <item x="14"/>
        <item x="17"/>
        <item x="20"/>
        <item x="1"/>
        <item x="3"/>
        <item x="5"/>
        <item x="8"/>
        <item x="15"/>
        <item x="0"/>
        <item x="2"/>
        <item x="4"/>
        <item x="6"/>
        <item x="9"/>
        <item x="13"/>
        <item x="18"/>
        <item x="21"/>
        <item x="16"/>
        <item x="23"/>
        <item h="1" x="22"/>
        <item h="1" m="1" x="24"/>
        <item x="7"/>
        <item x="10"/>
        <item m="1" x="25"/>
        <item x="1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4"/>
        <item x="12"/>
        <item x="4"/>
        <item x="17"/>
        <item x="20"/>
        <item x="2"/>
        <item x="3"/>
        <item x="15"/>
        <item x="5"/>
        <item x="16"/>
        <item x="0"/>
        <item x="1"/>
        <item x="8"/>
        <item x="23"/>
        <item x="21"/>
        <item x="6"/>
        <item x="13"/>
        <item x="9"/>
        <item x="18"/>
        <item x="22"/>
        <item x="7"/>
        <item x="11"/>
        <item x="10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3">
    <i>
      <x/>
      <x v="1"/>
    </i>
    <i>
      <x v="1"/>
      <x/>
    </i>
    <i>
      <x v="2"/>
      <x v="3"/>
    </i>
    <i>
      <x v="3"/>
      <x v="4"/>
    </i>
    <i>
      <x v="4"/>
      <x v="11"/>
    </i>
    <i>
      <x v="5"/>
      <x v="6"/>
    </i>
    <i>
      <x v="6"/>
      <x v="8"/>
    </i>
    <i>
      <x v="7"/>
      <x v="12"/>
    </i>
    <i>
      <x v="8"/>
      <x v="7"/>
    </i>
    <i>
      <x v="9"/>
      <x v="10"/>
    </i>
    <i>
      <x v="10"/>
      <x v="5"/>
    </i>
    <i>
      <x v="11"/>
      <x v="2"/>
    </i>
    <i>
      <x v="12"/>
      <x v="15"/>
    </i>
    <i>
      <x v="13"/>
      <x v="17"/>
    </i>
    <i>
      <x v="14"/>
      <x v="16"/>
    </i>
    <i>
      <x v="15"/>
      <x v="18"/>
    </i>
    <i>
      <x v="16"/>
      <x v="14"/>
    </i>
    <i>
      <x v="17"/>
      <x v="9"/>
    </i>
    <i>
      <x v="18"/>
      <x v="13"/>
    </i>
    <i>
      <x v="21"/>
      <x v="20"/>
    </i>
    <i>
      <x v="22"/>
      <x v="22"/>
    </i>
    <i>
      <x v="24"/>
      <x v="23"/>
    </i>
    <i>
      <x v="25"/>
      <x v="2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S2:V21" firstHeaderRow="1" firstDataRow="1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59"/>
        <item x="60"/>
        <item x="49"/>
        <item x="50"/>
        <item x="51"/>
        <item x="52"/>
        <item x="53"/>
        <item x="57"/>
        <item x="2"/>
        <item x="6"/>
        <item x="10"/>
        <item x="14"/>
        <item x="18"/>
        <item x="22"/>
        <item x="26"/>
        <item x="30"/>
        <item x="34"/>
        <item x="38"/>
        <item x="42"/>
        <item x="46"/>
        <item x="54"/>
        <item x="58"/>
        <item x="3"/>
        <item x="7"/>
        <item x="11"/>
        <item x="15"/>
        <item x="19"/>
        <item x="24"/>
        <item x="27"/>
        <item x="31"/>
        <item x="35"/>
        <item x="39"/>
        <item x="43"/>
        <item x="47"/>
        <item x="55"/>
        <item x="0"/>
        <item x="4"/>
        <item x="8"/>
        <item x="12"/>
        <item x="16"/>
        <item x="21"/>
        <item x="23"/>
        <item x="28"/>
        <item x="32"/>
        <item x="36"/>
        <item x="40"/>
        <item x="44"/>
        <item x="48"/>
        <item x="56"/>
        <item x="1"/>
        <item x="5"/>
        <item x="9"/>
        <item x="13"/>
        <item x="17"/>
        <item x="20"/>
        <item x="25"/>
        <item x="29"/>
        <item x="33"/>
        <item x="37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h="1" x="50"/>
        <item h="1" x="48"/>
        <item h="1" x="40"/>
        <item h="1" x="41"/>
        <item h="1" x="42"/>
        <item h="1" x="36"/>
        <item h="1" x="24"/>
        <item h="1" x="25"/>
        <item h="1" x="30"/>
        <item h="1" x="37"/>
        <item h="1" x="39"/>
        <item h="1" x="38"/>
        <item h="1" x="29"/>
        <item h="1" x="26"/>
        <item h="1" x="27"/>
        <item h="1" x="28"/>
        <item h="1" x="31"/>
        <item h="1" x="33"/>
        <item h="1" x="35"/>
        <item h="1" x="34"/>
        <item h="1" x="32"/>
        <item h="1" x="19"/>
        <item h="1" x="20"/>
        <item h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h="1" x="12"/>
        <item h="1" x="13"/>
        <item h="1" x="14"/>
        <item h="1" x="10"/>
        <item h="1" x="15"/>
        <item h="1" x="18"/>
        <item h="1" x="16"/>
        <item h="1" x="17"/>
        <item h="1" x="44"/>
        <item x="43"/>
        <item h="1" x="45"/>
        <item h="1" x="46"/>
        <item h="1" x="47"/>
        <item h="1" x="23"/>
        <item h="1" x="22"/>
        <item h="1" x="0"/>
        <item h="1"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1"/>
  </rowFields>
  <rowItems count="19">
    <i>
      <x v="43"/>
      <x v="6"/>
      <x v="40"/>
    </i>
    <i r="2">
      <x v="54"/>
    </i>
    <i r="1">
      <x v="7"/>
      <x v="13"/>
    </i>
    <i r="2">
      <x v="27"/>
    </i>
    <i r="2">
      <x v="41"/>
    </i>
    <i r="1">
      <x v="8"/>
      <x v="28"/>
    </i>
    <i r="2">
      <x v="42"/>
    </i>
    <i r="2">
      <x v="56"/>
    </i>
    <i r="1">
      <x v="9"/>
      <x v="15"/>
    </i>
    <i r="2">
      <x v="29"/>
    </i>
    <i r="2">
      <x v="43"/>
    </i>
    <i r="1">
      <x v="10"/>
      <x v="16"/>
    </i>
    <i r="2">
      <x v="30"/>
    </i>
    <i r="1">
      <x v="11"/>
      <x v="17"/>
    </i>
    <i r="2">
      <x v="31"/>
    </i>
    <i r="2">
      <x v="45"/>
    </i>
    <i r="1">
      <x v="12"/>
      <x v="32"/>
    </i>
    <i r="1">
      <x v="13"/>
      <x v="19"/>
    </i>
    <i r="2">
      <x v="47"/>
    </i>
  </rowItems>
  <colItems count="1">
    <i/>
  </colItems>
  <dataFields count="1">
    <dataField name="Sum of Sales Quantity ( k Unit)" fld="4" baseField="2" baseItem="50"/>
  </dataFields>
  <formats count="5">
    <format dxfId="4">
      <pivotArea outline="0" collapsedLevelsAreSubtotals="1" fieldPosition="0"/>
    </format>
    <format dxfId="3">
      <pivotArea outline="0" fieldPosition="0">
        <references count="3">
          <reference field="1" count="2" selected="0">
            <x v="35"/>
            <x v="49"/>
          </reference>
          <reference field="2" count="1" selected="0">
            <x v="1"/>
          </reference>
          <reference field="3" count="1" selected="0">
            <x v="49"/>
          </reference>
        </references>
      </pivotArea>
    </format>
    <format dxfId="2">
      <pivotArea outline="0" fieldPosition="0">
        <references count="3">
          <reference field="1" count="2" selected="0">
            <x v="8"/>
            <x v="22"/>
          </reference>
          <reference field="2" count="1" selected="0">
            <x v="2"/>
          </reference>
          <reference field="3" count="1" selected="0">
            <x v="49"/>
          </reference>
        </references>
      </pivotArea>
    </format>
    <format dxfId="1">
      <pivotArea outline="0" fieldPosition="0">
        <references count="3">
          <reference field="1" count="2" selected="0">
            <x v="38"/>
            <x v="52"/>
          </reference>
          <reference field="2" count="1" selected="0">
            <x v="4"/>
          </reference>
          <reference field="3" count="1" selected="0">
            <x v="49"/>
          </reference>
        </references>
      </pivotArea>
    </format>
    <format dxfId="0">
      <pivotArea outline="0" fieldPosition="0">
        <references count="3">
          <reference field="1" count="2" selected="0">
            <x v="11"/>
            <x v="25"/>
          </reference>
          <reference field="2" count="1" selected="0">
            <x v="5"/>
          </reference>
          <reference field="3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I2:L31" firstHeaderRow="1" firstDataRow="1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59"/>
        <item x="60"/>
        <item x="49"/>
        <item x="50"/>
        <item x="51"/>
        <item x="52"/>
        <item x="53"/>
        <item x="57"/>
        <item x="2"/>
        <item x="6"/>
        <item x="10"/>
        <item x="14"/>
        <item x="18"/>
        <item x="22"/>
        <item x="26"/>
        <item x="30"/>
        <item x="34"/>
        <item x="38"/>
        <item x="42"/>
        <item x="46"/>
        <item x="54"/>
        <item x="58"/>
        <item x="3"/>
        <item x="7"/>
        <item x="11"/>
        <item x="15"/>
        <item x="19"/>
        <item x="24"/>
        <item x="27"/>
        <item x="31"/>
        <item x="35"/>
        <item x="39"/>
        <item x="43"/>
        <item x="47"/>
        <item x="55"/>
        <item x="0"/>
        <item x="4"/>
        <item x="8"/>
        <item x="12"/>
        <item x="16"/>
        <item x="21"/>
        <item x="23"/>
        <item x="28"/>
        <item x="32"/>
        <item x="36"/>
        <item x="40"/>
        <item x="44"/>
        <item x="48"/>
        <item x="56"/>
        <item x="1"/>
        <item x="5"/>
        <item x="9"/>
        <item x="13"/>
        <item x="17"/>
        <item x="20"/>
        <item x="25"/>
        <item x="29"/>
        <item x="33"/>
        <item x="37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h="1" x="50"/>
        <item h="1" x="48"/>
        <item h="1" x="40"/>
        <item h="1" x="41"/>
        <item h="1" x="42"/>
        <item h="1" x="36"/>
        <item h="1" x="24"/>
        <item h="1" x="25"/>
        <item h="1" x="30"/>
        <item h="1" x="37"/>
        <item h="1" x="39"/>
        <item h="1" x="38"/>
        <item h="1" x="29"/>
        <item h="1" x="26"/>
        <item h="1" x="27"/>
        <item h="1" x="28"/>
        <item h="1" x="31"/>
        <item h="1" x="33"/>
        <item h="1" x="35"/>
        <item h="1" x="34"/>
        <item h="1" x="32"/>
        <item h="1" x="19"/>
        <item h="1" x="20"/>
        <item h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h="1" x="12"/>
        <item h="1" x="13"/>
        <item h="1" x="14"/>
        <item h="1" x="10"/>
        <item h="1" x="15"/>
        <item h="1" x="18"/>
        <item h="1" x="16"/>
        <item h="1" x="17"/>
        <item h="1" x="44"/>
        <item h="1" x="43"/>
        <item h="1" x="45"/>
        <item h="1" x="46"/>
        <item x="47"/>
        <item h="1" x="23"/>
        <item h="1" x="22"/>
        <item h="1" x="0"/>
        <item h="1"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1"/>
  </rowFields>
  <rowItems count="29">
    <i>
      <x v="46"/>
      <x v="6"/>
      <x v="40"/>
    </i>
    <i r="2">
      <x v="54"/>
    </i>
    <i r="1">
      <x v="7"/>
      <x v="13"/>
    </i>
    <i r="2">
      <x v="27"/>
    </i>
    <i r="2">
      <x v="41"/>
    </i>
    <i r="2">
      <x v="55"/>
    </i>
    <i r="1">
      <x v="8"/>
      <x v="14"/>
    </i>
    <i r="2">
      <x v="28"/>
    </i>
    <i r="2">
      <x v="42"/>
    </i>
    <i r="2">
      <x v="56"/>
    </i>
    <i r="1">
      <x v="9"/>
      <x v="15"/>
    </i>
    <i r="2">
      <x v="29"/>
    </i>
    <i r="2">
      <x v="43"/>
    </i>
    <i r="2">
      <x v="57"/>
    </i>
    <i r="1">
      <x v="10"/>
      <x v="16"/>
    </i>
    <i r="2">
      <x v="30"/>
    </i>
    <i r="2">
      <x v="44"/>
    </i>
    <i r="2">
      <x v="58"/>
    </i>
    <i r="1">
      <x v="11"/>
      <x v="17"/>
    </i>
    <i r="2">
      <x v="31"/>
    </i>
    <i r="2">
      <x v="45"/>
    </i>
    <i r="2">
      <x v="59"/>
    </i>
    <i r="1">
      <x v="12"/>
      <x v="18"/>
    </i>
    <i r="2">
      <x v="32"/>
    </i>
    <i r="2">
      <x v="46"/>
    </i>
    <i r="2">
      <x v="60"/>
    </i>
    <i r="1">
      <x v="13"/>
      <x v="19"/>
    </i>
    <i r="2">
      <x v="33"/>
    </i>
    <i r="2">
      <x v="47"/>
    </i>
  </rowItems>
  <colItems count="1">
    <i/>
  </colItems>
  <dataFields count="1">
    <dataField name="Sum of Sales Quantity ( k Unit)" fld="4" baseField="2" baseItem="50"/>
  </dataFields>
  <formats count="5">
    <format dxfId="9">
      <pivotArea outline="0" collapsedLevelsAreSubtotals="1" fieldPosition="0"/>
    </format>
    <format dxfId="8">
      <pivotArea outline="0" fieldPosition="0">
        <references count="3">
          <reference field="1" count="2" selected="0">
            <x v="35"/>
            <x v="49"/>
          </reference>
          <reference field="2" count="1" selected="0">
            <x v="1"/>
          </reference>
          <reference field="3" count="1" selected="0">
            <x v="49"/>
          </reference>
        </references>
      </pivotArea>
    </format>
    <format dxfId="7">
      <pivotArea outline="0" fieldPosition="0">
        <references count="3">
          <reference field="1" count="2" selected="0">
            <x v="8"/>
            <x v="22"/>
          </reference>
          <reference field="2" count="1" selected="0">
            <x v="2"/>
          </reference>
          <reference field="3" count="1" selected="0">
            <x v="49"/>
          </reference>
        </references>
      </pivotArea>
    </format>
    <format dxfId="6">
      <pivotArea outline="0" fieldPosition="0">
        <references count="3">
          <reference field="1" count="2" selected="0">
            <x v="38"/>
            <x v="52"/>
          </reference>
          <reference field="2" count="1" selected="0">
            <x v="4"/>
          </reference>
          <reference field="3" count="1" selected="0">
            <x v="49"/>
          </reference>
        </references>
      </pivotArea>
    </format>
    <format dxfId="5">
      <pivotArea outline="0" fieldPosition="0">
        <references count="3">
          <reference field="1" count="2" selected="0">
            <x v="11"/>
            <x v="25"/>
          </reference>
          <reference field="2" count="1" selected="0">
            <x v="5"/>
          </reference>
          <reference field="3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A2:D70" firstHeaderRow="1" firstDataRow="1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59"/>
        <item x="60"/>
        <item x="49"/>
        <item x="50"/>
        <item x="51"/>
        <item x="52"/>
        <item x="53"/>
        <item x="57"/>
        <item x="2"/>
        <item x="6"/>
        <item x="10"/>
        <item x="14"/>
        <item x="18"/>
        <item x="22"/>
        <item x="26"/>
        <item x="30"/>
        <item x="34"/>
        <item x="38"/>
        <item x="42"/>
        <item x="46"/>
        <item x="54"/>
        <item x="58"/>
        <item x="3"/>
        <item x="7"/>
        <item x="11"/>
        <item x="15"/>
        <item x="19"/>
        <item x="24"/>
        <item x="27"/>
        <item x="31"/>
        <item x="35"/>
        <item x="39"/>
        <item x="43"/>
        <item x="47"/>
        <item x="55"/>
        <item x="0"/>
        <item x="4"/>
        <item x="8"/>
        <item x="12"/>
        <item x="16"/>
        <item x="21"/>
        <item x="23"/>
        <item x="28"/>
        <item x="32"/>
        <item x="36"/>
        <item x="40"/>
        <item x="44"/>
        <item x="48"/>
        <item x="56"/>
        <item x="1"/>
        <item x="5"/>
        <item x="9"/>
        <item x="13"/>
        <item x="17"/>
        <item x="20"/>
        <item x="25"/>
        <item x="29"/>
        <item x="33"/>
        <item x="37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h="1" x="50"/>
        <item x="48"/>
        <item h="1" x="40"/>
        <item h="1" x="41"/>
        <item h="1" x="42"/>
        <item h="1" x="36"/>
        <item h="1" x="24"/>
        <item h="1" x="25"/>
        <item h="1" x="30"/>
        <item h="1" x="37"/>
        <item h="1" x="39"/>
        <item h="1" x="38"/>
        <item h="1" x="29"/>
        <item h="1" x="26"/>
        <item h="1" x="27"/>
        <item h="1" x="28"/>
        <item h="1" x="31"/>
        <item h="1" x="33"/>
        <item h="1" x="35"/>
        <item h="1" x="34"/>
        <item h="1" x="32"/>
        <item h="1" x="19"/>
        <item h="1" x="20"/>
        <item h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h="1" x="12"/>
        <item h="1" x="13"/>
        <item h="1" x="14"/>
        <item h="1" x="10"/>
        <item h="1" x="15"/>
        <item h="1" x="18"/>
        <item h="1" x="16"/>
        <item h="1" x="17"/>
        <item h="1" x="44"/>
        <item h="1" x="43"/>
        <item h="1" x="45"/>
        <item h="1" x="46"/>
        <item h="1" x="47"/>
        <item h="1" x="23"/>
        <item x="22"/>
        <item x="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1"/>
  </rowFields>
  <rowItems count="68">
    <i>
      <x v="1"/>
      <x v="9"/>
      <x v="2"/>
    </i>
    <i r="1">
      <x v="10"/>
      <x v="3"/>
    </i>
    <i r="1">
      <x v="11"/>
      <x v="4"/>
    </i>
    <i r="1">
      <x v="12"/>
      <x v="5"/>
    </i>
    <i>
      <x v="48"/>
      <x v="4"/>
      <x v="38"/>
    </i>
    <i r="2">
      <x v="52"/>
    </i>
    <i r="1">
      <x v="5"/>
      <x v="11"/>
    </i>
    <i r="2">
      <x v="25"/>
    </i>
    <i r="2">
      <x v="39"/>
    </i>
    <i r="2">
      <x v="53"/>
    </i>
    <i r="1">
      <x v="6"/>
      <x v="12"/>
    </i>
    <i r="2">
      <x v="26"/>
    </i>
    <i>
      <x v="49"/>
      <x v="1"/>
      <x v="35"/>
    </i>
    <i r="2">
      <x v="49"/>
    </i>
    <i r="1">
      <x v="2"/>
      <x v="8"/>
    </i>
    <i r="2">
      <x v="22"/>
    </i>
    <i r="2">
      <x v="36"/>
    </i>
    <i r="2">
      <x v="50"/>
    </i>
    <i r="1">
      <x v="3"/>
      <x v="9"/>
    </i>
    <i r="2">
      <x v="23"/>
    </i>
    <i r="2">
      <x v="37"/>
    </i>
    <i r="2">
      <x v="51"/>
    </i>
    <i r="1">
      <x v="4"/>
      <x v="10"/>
    </i>
    <i r="2">
      <x v="24"/>
    </i>
    <i r="2">
      <x v="38"/>
    </i>
    <i r="2">
      <x v="52"/>
    </i>
    <i r="1">
      <x v="5"/>
      <x v="11"/>
    </i>
    <i r="2">
      <x v="25"/>
    </i>
    <i r="2">
      <x v="39"/>
    </i>
    <i r="2">
      <x v="53"/>
    </i>
    <i r="1">
      <x v="6"/>
      <x v="12"/>
    </i>
    <i r="2">
      <x v="26"/>
    </i>
    <i>
      <x v="50"/>
      <x/>
      <x v="6"/>
    </i>
    <i r="2">
      <x v="20"/>
    </i>
    <i r="2">
      <x v="34"/>
    </i>
    <i r="2">
      <x v="48"/>
    </i>
    <i r="1">
      <x v="1"/>
      <x v="7"/>
    </i>
    <i r="2">
      <x v="21"/>
    </i>
    <i r="2">
      <x v="35"/>
    </i>
    <i r="2">
      <x v="49"/>
    </i>
    <i r="1">
      <x v="2"/>
      <x v="8"/>
    </i>
    <i r="2">
      <x v="22"/>
    </i>
    <i r="2">
      <x v="36"/>
    </i>
    <i r="2">
      <x v="50"/>
    </i>
    <i r="1">
      <x v="3"/>
      <x v="9"/>
    </i>
    <i r="2">
      <x v="23"/>
    </i>
    <i r="2">
      <x v="37"/>
    </i>
    <i r="2">
      <x v="51"/>
    </i>
    <i r="1">
      <x v="4"/>
      <x v="10"/>
    </i>
    <i r="2">
      <x v="24"/>
    </i>
    <i r="2">
      <x v="38"/>
    </i>
    <i r="2">
      <x v="52"/>
    </i>
    <i r="1">
      <x v="5"/>
      <x v="11"/>
    </i>
    <i r="2">
      <x v="25"/>
    </i>
    <i r="2">
      <x v="39"/>
    </i>
    <i r="2">
      <x v="53"/>
    </i>
    <i r="1">
      <x v="6"/>
      <x v="12"/>
    </i>
    <i r="2">
      <x v="26"/>
    </i>
    <i r="2">
      <x v="40"/>
    </i>
    <i r="2">
      <x v="54"/>
    </i>
    <i r="1">
      <x v="7"/>
      <x v="13"/>
    </i>
    <i r="2">
      <x v="27"/>
    </i>
    <i r="2">
      <x v="41"/>
    </i>
    <i r="2">
      <x v="55"/>
    </i>
    <i r="1">
      <x v="8"/>
      <x v="14"/>
    </i>
    <i r="2">
      <x v="28"/>
    </i>
    <i r="2">
      <x v="42"/>
    </i>
    <i r="2">
      <x v="56"/>
    </i>
  </rowItems>
  <colItems count="1">
    <i/>
  </colItems>
  <dataFields count="1">
    <dataField name="Sum of Sales Quantity ( k Unit)" fld="4" baseField="2" baseItem="50"/>
  </dataFields>
  <formats count="5">
    <format dxfId="14">
      <pivotArea outline="0" collapsedLevelsAreSubtotals="1" fieldPosition="0"/>
    </format>
    <format dxfId="13">
      <pivotArea outline="0" fieldPosition="0">
        <references count="3">
          <reference field="1" count="2" selected="0">
            <x v="35"/>
            <x v="49"/>
          </reference>
          <reference field="2" count="1" selected="0">
            <x v="1"/>
          </reference>
          <reference field="3" count="1" selected="0">
            <x v="49"/>
          </reference>
        </references>
      </pivotArea>
    </format>
    <format dxfId="12">
      <pivotArea outline="0" fieldPosition="0">
        <references count="3">
          <reference field="1" count="2" selected="0">
            <x v="8"/>
            <x v="22"/>
          </reference>
          <reference field="2" count="1" selected="0">
            <x v="2"/>
          </reference>
          <reference field="3" count="1" selected="0">
            <x v="49"/>
          </reference>
        </references>
      </pivotArea>
    </format>
    <format dxfId="11">
      <pivotArea outline="0" fieldPosition="0">
        <references count="3">
          <reference field="1" count="2" selected="0">
            <x v="38"/>
            <x v="52"/>
          </reference>
          <reference field="2" count="1" selected="0">
            <x v="4"/>
          </reference>
          <reference field="3" count="1" selected="0">
            <x v="49"/>
          </reference>
        </references>
      </pivotArea>
    </format>
    <format dxfId="10">
      <pivotArea outline="0" fieldPosition="0">
        <references count="3">
          <reference field="1" count="2" selected="0">
            <x v="11"/>
            <x v="25"/>
          </reference>
          <reference field="2" count="1" selected="0">
            <x v="5"/>
          </reference>
          <reference field="3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F2:G49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1">
        <item x="59"/>
        <item x="60"/>
        <item x="49"/>
        <item x="50"/>
        <item x="51"/>
        <item x="52"/>
        <item x="53"/>
        <item x="57"/>
        <item x="2"/>
        <item x="6"/>
        <item x="10"/>
        <item x="14"/>
        <item x="18"/>
        <item x="22"/>
        <item x="26"/>
        <item x="30"/>
        <item x="34"/>
        <item x="38"/>
        <item x="42"/>
        <item x="46"/>
        <item x="54"/>
        <item x="58"/>
        <item x="3"/>
        <item x="7"/>
        <item x="11"/>
        <item x="15"/>
        <item x="19"/>
        <item x="24"/>
        <item x="27"/>
        <item x="31"/>
        <item x="35"/>
        <item x="39"/>
        <item x="43"/>
        <item x="47"/>
        <item x="55"/>
        <item x="0"/>
        <item x="4"/>
        <item x="8"/>
        <item x="12"/>
        <item x="16"/>
        <item x="21"/>
        <item x="23"/>
        <item x="28"/>
        <item x="32"/>
        <item x="36"/>
        <item x="40"/>
        <item x="44"/>
        <item x="48"/>
        <item x="56"/>
        <item x="1"/>
        <item x="5"/>
        <item x="9"/>
        <item x="13"/>
        <item x="17"/>
        <item x="20"/>
        <item x="25"/>
        <item x="29"/>
        <item x="33"/>
        <item x="37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50"/>
        <item x="48"/>
        <item h="1" x="40"/>
        <item x="41"/>
        <item x="42"/>
        <item x="36"/>
        <item x="24"/>
        <item x="25"/>
        <item x="30"/>
        <item x="37"/>
        <item x="39"/>
        <item x="38"/>
        <item x="29"/>
        <item x="26"/>
        <item x="27"/>
        <item x="28"/>
        <item x="31"/>
        <item x="33"/>
        <item x="35"/>
        <item x="34"/>
        <item x="32"/>
        <item x="19"/>
        <item x="20"/>
        <item x="21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0"/>
        <item x="15"/>
        <item x="18"/>
        <item x="16"/>
        <item x="17"/>
        <item x="44"/>
        <item x="43"/>
        <item x="45"/>
        <item x="46"/>
        <item x="47"/>
        <item x="23"/>
        <item h="1" x="22"/>
        <item h="1" x="0"/>
        <item h="1"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7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Items count="1">
    <i/>
  </colItems>
  <dataFields count="1">
    <dataField name="Sum of Sales Quantity ( k Unit)" fld="4" baseField="2" baseItem="5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N2:Q31" firstHeaderRow="1" firstDataRow="1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59"/>
        <item x="60"/>
        <item x="49"/>
        <item x="50"/>
        <item x="51"/>
        <item x="52"/>
        <item x="53"/>
        <item x="57"/>
        <item x="2"/>
        <item x="6"/>
        <item x="10"/>
        <item x="14"/>
        <item x="18"/>
        <item x="22"/>
        <item x="26"/>
        <item x="30"/>
        <item x="34"/>
        <item x="38"/>
        <item x="42"/>
        <item x="46"/>
        <item x="54"/>
        <item x="58"/>
        <item x="3"/>
        <item x="7"/>
        <item x="11"/>
        <item x="15"/>
        <item x="19"/>
        <item x="24"/>
        <item x="27"/>
        <item x="31"/>
        <item x="35"/>
        <item x="39"/>
        <item x="43"/>
        <item x="47"/>
        <item x="55"/>
        <item x="0"/>
        <item x="4"/>
        <item x="8"/>
        <item x="12"/>
        <item x="16"/>
        <item x="21"/>
        <item x="23"/>
        <item x="28"/>
        <item x="32"/>
        <item x="36"/>
        <item x="40"/>
        <item x="44"/>
        <item x="48"/>
        <item x="56"/>
        <item x="1"/>
        <item x="5"/>
        <item x="9"/>
        <item x="13"/>
        <item x="17"/>
        <item x="20"/>
        <item x="25"/>
        <item x="29"/>
        <item x="33"/>
        <item x="37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h="1" x="50"/>
        <item h="1" x="48"/>
        <item h="1" x="40"/>
        <item h="1" x="41"/>
        <item h="1" x="42"/>
        <item h="1" x="36"/>
        <item h="1" x="24"/>
        <item h="1" x="25"/>
        <item h="1" x="30"/>
        <item h="1" x="37"/>
        <item h="1" x="39"/>
        <item h="1" x="38"/>
        <item h="1" x="29"/>
        <item h="1" x="26"/>
        <item h="1" x="27"/>
        <item h="1" x="28"/>
        <item h="1" x="31"/>
        <item h="1" x="33"/>
        <item h="1" x="35"/>
        <item h="1" x="34"/>
        <item h="1" x="32"/>
        <item h="1" x="19"/>
        <item h="1" x="20"/>
        <item h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h="1" x="12"/>
        <item h="1" x="13"/>
        <item h="1" x="14"/>
        <item h="1" x="10"/>
        <item h="1" x="15"/>
        <item h="1" x="18"/>
        <item h="1" x="16"/>
        <item h="1" x="17"/>
        <item h="1" x="44"/>
        <item h="1" x="43"/>
        <item h="1" x="45"/>
        <item x="46"/>
        <item h="1" x="47"/>
        <item h="1" x="23"/>
        <item h="1" x="22"/>
        <item h="1" x="0"/>
        <item h="1"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1"/>
  </rowFields>
  <rowItems count="29">
    <i>
      <x v="45"/>
      <x v="6"/>
      <x v="40"/>
    </i>
    <i r="2">
      <x v="54"/>
    </i>
    <i r="1">
      <x v="7"/>
      <x v="13"/>
    </i>
    <i r="2">
      <x v="27"/>
    </i>
    <i r="2">
      <x v="41"/>
    </i>
    <i r="2">
      <x v="55"/>
    </i>
    <i r="1">
      <x v="8"/>
      <x v="14"/>
    </i>
    <i r="2">
      <x v="28"/>
    </i>
    <i r="2">
      <x v="42"/>
    </i>
    <i r="2">
      <x v="56"/>
    </i>
    <i r="1">
      <x v="9"/>
      <x v="15"/>
    </i>
    <i r="2">
      <x v="29"/>
    </i>
    <i r="2">
      <x v="43"/>
    </i>
    <i r="2">
      <x v="57"/>
    </i>
    <i r="1">
      <x v="10"/>
      <x v="16"/>
    </i>
    <i r="2">
      <x v="30"/>
    </i>
    <i r="2">
      <x v="44"/>
    </i>
    <i r="2">
      <x v="58"/>
    </i>
    <i r="1">
      <x v="11"/>
      <x v="17"/>
    </i>
    <i r="2">
      <x v="31"/>
    </i>
    <i r="2">
      <x v="45"/>
    </i>
    <i r="2">
      <x v="59"/>
    </i>
    <i r="1">
      <x v="12"/>
      <x v="18"/>
    </i>
    <i r="2">
      <x v="32"/>
    </i>
    <i r="2">
      <x v="46"/>
    </i>
    <i r="2">
      <x v="60"/>
    </i>
    <i r="1">
      <x v="13"/>
      <x v="19"/>
    </i>
    <i r="2">
      <x v="33"/>
    </i>
    <i r="2">
      <x v="47"/>
    </i>
  </rowItems>
  <colItems count="1">
    <i/>
  </colItems>
  <dataFields count="1">
    <dataField name="Sum of Sales Quantity ( k Unit)" fld="4" baseField="2" baseItem="50"/>
  </dataFields>
  <formats count="5">
    <format dxfId="20">
      <pivotArea outline="0" collapsedLevelsAreSubtotals="1" fieldPosition="0"/>
    </format>
    <format dxfId="19">
      <pivotArea outline="0" fieldPosition="0">
        <references count="3">
          <reference field="1" count="2" selected="0">
            <x v="35"/>
            <x v="49"/>
          </reference>
          <reference field="2" count="1" selected="0">
            <x v="1"/>
          </reference>
          <reference field="3" count="1" selected="0">
            <x v="49"/>
          </reference>
        </references>
      </pivotArea>
    </format>
    <format dxfId="18">
      <pivotArea outline="0" fieldPosition="0">
        <references count="3">
          <reference field="1" count="2" selected="0">
            <x v="8"/>
            <x v="22"/>
          </reference>
          <reference field="2" count="1" selected="0">
            <x v="2"/>
          </reference>
          <reference field="3" count="1" selected="0">
            <x v="49"/>
          </reference>
        </references>
      </pivotArea>
    </format>
    <format dxfId="17">
      <pivotArea outline="0" fieldPosition="0">
        <references count="3">
          <reference field="1" count="2" selected="0">
            <x v="38"/>
            <x v="52"/>
          </reference>
          <reference field="2" count="1" selected="0">
            <x v="4"/>
          </reference>
          <reference field="3" count="1" selected="0">
            <x v="49"/>
          </reference>
        </references>
      </pivotArea>
    </format>
    <format dxfId="16">
      <pivotArea outline="0" fieldPosition="0">
        <references count="3">
          <reference field="1" count="2" selected="0">
            <x v="11"/>
            <x v="25"/>
          </reference>
          <reference field="2" count="1" selected="0">
            <x v="5"/>
          </reference>
          <reference field="3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workbookViewId="0"/>
  </sheetViews>
  <sheetFormatPr defaultColWidth="9.09765625" defaultRowHeight="14.5" x14ac:dyDescent="0.3"/>
  <cols>
    <col min="1" max="1" width="40.09765625" style="44" bestFit="1" customWidth="1"/>
    <col min="2" max="2" width="15.09765625" style="44" bestFit="1" customWidth="1"/>
    <col min="3" max="3" width="15.09765625" style="44" customWidth="1"/>
    <col min="4" max="4" width="12" style="44" bestFit="1" customWidth="1"/>
    <col min="5" max="5" width="15" style="44" bestFit="1" customWidth="1"/>
    <col min="6" max="6" width="10.69921875" style="44" bestFit="1" customWidth="1"/>
    <col min="7" max="7" width="8.3984375" style="44" bestFit="1" customWidth="1"/>
    <col min="8" max="8" width="11.8984375" style="44" bestFit="1" customWidth="1"/>
    <col min="9" max="9" width="10.69921875" style="44" bestFit="1" customWidth="1"/>
    <col min="10" max="10" width="24" style="44" bestFit="1" customWidth="1"/>
    <col min="11" max="11" width="29.296875" style="44" bestFit="1" customWidth="1"/>
    <col min="12" max="12" width="32.09765625" style="44" bestFit="1" customWidth="1"/>
    <col min="13" max="13" width="28" style="44" bestFit="1" customWidth="1"/>
    <col min="14" max="14" width="22.69921875" style="44" bestFit="1" customWidth="1"/>
    <col min="15" max="15" width="29.09765625" style="44" bestFit="1" customWidth="1"/>
    <col min="16" max="16" width="28" style="44" bestFit="1" customWidth="1"/>
    <col min="17" max="16384" width="9.09765625" style="44"/>
  </cols>
  <sheetData>
    <row r="1" spans="1:16" x14ac:dyDescent="0.3">
      <c r="A1" s="65" t="s">
        <v>262</v>
      </c>
      <c r="B1" s="65" t="s">
        <v>273</v>
      </c>
      <c r="C1" s="65" t="s">
        <v>388</v>
      </c>
      <c r="D1" s="68" t="s">
        <v>206</v>
      </c>
      <c r="E1" s="68" t="s">
        <v>207</v>
      </c>
      <c r="F1" s="68" t="s">
        <v>208</v>
      </c>
      <c r="G1" s="68" t="s">
        <v>209</v>
      </c>
      <c r="H1" s="68" t="s">
        <v>210</v>
      </c>
      <c r="I1" s="68" t="s">
        <v>211</v>
      </c>
      <c r="J1" s="68" t="s">
        <v>369</v>
      </c>
      <c r="K1" s="70" t="s">
        <v>371</v>
      </c>
      <c r="L1" s="70" t="s">
        <v>372</v>
      </c>
      <c r="M1" s="70" t="s">
        <v>373</v>
      </c>
      <c r="N1" s="70" t="s">
        <v>374</v>
      </c>
      <c r="O1" s="70" t="s">
        <v>375</v>
      </c>
      <c r="P1" s="70" t="s">
        <v>376</v>
      </c>
    </row>
    <row r="2" spans="1:16" x14ac:dyDescent="0.3">
      <c r="A2" s="66" t="s">
        <v>316</v>
      </c>
      <c r="B2" s="82">
        <f>VLOOKUP(A2,'1d. Pivots for Regression'!$A$3:$B$25,2,0)</f>
        <v>13600</v>
      </c>
      <c r="C2" s="82">
        <f>B2/$D$27</f>
        <v>340</v>
      </c>
      <c r="D2" s="83">
        <f>GETPIVOTDATA("Sum of "&amp;D$1,'1d. Pivots for Regression'!$D$2,"Mapped product",$A2)</f>
        <v>632</v>
      </c>
      <c r="E2" s="83">
        <f>GETPIVOTDATA("Sum of "&amp;E$1,'1d. Pivots for Regression'!$D$2,"Mapped product",$A2)</f>
        <v>746</v>
      </c>
      <c r="F2" s="83">
        <f>GETPIVOTDATA("Sum of "&amp;F$1,'1d. Pivots for Regression'!$D$2,"Mapped product",$A2)</f>
        <v>12</v>
      </c>
      <c r="G2" s="83">
        <f>GETPIVOTDATA("Sum of "&amp;G$1,'1d. Pivots for Regression'!$D$2,"Mapped product",$A2)</f>
        <v>89</v>
      </c>
      <c r="H2" s="83">
        <f>GETPIVOTDATA("Sum of "&amp;H$1,'1d. Pivots for Regression'!$D$2,"Mapped product",$A2)</f>
        <v>159</v>
      </c>
      <c r="I2" s="83">
        <f>GETPIVOTDATA("Sum of "&amp;I$1,'1d. Pivots for Regression'!$D$2,"Mapped product",$A2)</f>
        <v>78</v>
      </c>
      <c r="J2" s="83">
        <f>GETPIVOTDATA("Sum of Total_WC",'1d. Pivots for Regression'!$D$2,"Mapped product",$A2)</f>
        <v>7174</v>
      </c>
      <c r="K2" s="77">
        <f>D2/$J2</f>
        <v>8.8095901867856152E-2</v>
      </c>
      <c r="L2" s="77">
        <f t="shared" ref="L2:P17" si="0">E2/$J2</f>
        <v>0.10398661834402008</v>
      </c>
      <c r="M2" s="77">
        <f t="shared" si="0"/>
        <v>1.6727069974909396E-3</v>
      </c>
      <c r="N2" s="77">
        <f t="shared" si="0"/>
        <v>1.2405910231391135E-2</v>
      </c>
      <c r="O2" s="77">
        <f t="shared" si="0"/>
        <v>2.2163367716754947E-2</v>
      </c>
      <c r="P2" s="77">
        <f t="shared" si="0"/>
        <v>1.0872595483691107E-2</v>
      </c>
    </row>
    <row r="3" spans="1:16" x14ac:dyDescent="0.3">
      <c r="A3" s="66" t="s">
        <v>318</v>
      </c>
      <c r="B3" s="82">
        <f>VLOOKUP(A3,'1d. Pivots for Regression'!$A$3:$B$25,2,0)</f>
        <v>11600</v>
      </c>
      <c r="C3" s="82">
        <f t="shared" ref="C3:C5" si="1">B3/$D$27</f>
        <v>290</v>
      </c>
      <c r="D3" s="83">
        <f>GETPIVOTDATA("Sum of "&amp;D$1,'1d. Pivots for Regression'!$D$2,"Mapped product",$A3)</f>
        <v>24</v>
      </c>
      <c r="E3" s="83">
        <f>GETPIVOTDATA("Sum of "&amp;E$1,'1d. Pivots for Regression'!$D$2,"Mapped product",$A3)</f>
        <v>29</v>
      </c>
      <c r="F3" s="83">
        <f>GETPIVOTDATA("Sum of "&amp;F$1,'1d. Pivots for Regression'!$D$2,"Mapped product",$A3)</f>
        <v>4</v>
      </c>
      <c r="G3" s="83">
        <f>GETPIVOTDATA("Sum of "&amp;G$1,'1d. Pivots for Regression'!$D$2,"Mapped product",$A3)</f>
        <v>8</v>
      </c>
      <c r="H3" s="83">
        <f>GETPIVOTDATA("Sum of "&amp;H$1,'1d. Pivots for Regression'!$D$2,"Mapped product",$A3)</f>
        <v>14</v>
      </c>
      <c r="I3" s="83">
        <f>GETPIVOTDATA("Sum of "&amp;I$1,'1d. Pivots for Regression'!$D$2,"Mapped product",$A3)</f>
        <v>6</v>
      </c>
      <c r="J3" s="83">
        <f>GETPIVOTDATA("Sum of Total_WC",'1d. Pivots for Regression'!$D$2,"Mapped product",$A3)</f>
        <v>337</v>
      </c>
      <c r="K3" s="77">
        <f t="shared" ref="K3:P20" si="2">D3/$J3</f>
        <v>7.1216617210682495E-2</v>
      </c>
      <c r="L3" s="77">
        <f t="shared" si="0"/>
        <v>8.6053412462908013E-2</v>
      </c>
      <c r="M3" s="77">
        <f t="shared" si="0"/>
        <v>1.1869436201780416E-2</v>
      </c>
      <c r="N3" s="77">
        <f t="shared" si="0"/>
        <v>2.3738872403560832E-2</v>
      </c>
      <c r="O3" s="77">
        <f t="shared" si="0"/>
        <v>4.1543026706231452E-2</v>
      </c>
      <c r="P3" s="77">
        <f t="shared" si="0"/>
        <v>1.7804154302670624E-2</v>
      </c>
    </row>
    <row r="4" spans="1:16" x14ac:dyDescent="0.3">
      <c r="A4" s="66" t="s">
        <v>320</v>
      </c>
      <c r="B4" s="82">
        <f>VLOOKUP(A4,'1d. Pivots for Regression'!$A$3:$B$25,2,0)</f>
        <v>17700</v>
      </c>
      <c r="C4" s="82">
        <f t="shared" si="1"/>
        <v>442.5</v>
      </c>
      <c r="D4" s="83">
        <f>GETPIVOTDATA("Sum of "&amp;D$1,'1d. Pivots for Regression'!$D$2,"Mapped product",$A4)</f>
        <v>219</v>
      </c>
      <c r="E4" s="83">
        <f>GETPIVOTDATA("Sum of "&amp;E$1,'1d. Pivots for Regression'!$D$2,"Mapped product",$A4)</f>
        <v>316</v>
      </c>
      <c r="F4" s="83">
        <f>GETPIVOTDATA("Sum of "&amp;F$1,'1d. Pivots for Regression'!$D$2,"Mapped product",$A4)</f>
        <v>3</v>
      </c>
      <c r="G4" s="83">
        <f>GETPIVOTDATA("Sum of "&amp;G$1,'1d. Pivots for Regression'!$D$2,"Mapped product",$A4)</f>
        <v>64</v>
      </c>
      <c r="H4" s="83">
        <f>GETPIVOTDATA("Sum of "&amp;H$1,'1d. Pivots for Regression'!$D$2,"Mapped product",$A4)</f>
        <v>69</v>
      </c>
      <c r="I4" s="83">
        <f>GETPIVOTDATA("Sum of "&amp;I$1,'1d. Pivots for Regression'!$D$2,"Mapped product",$A4)</f>
        <v>39</v>
      </c>
      <c r="J4" s="83">
        <f>GETPIVOTDATA("Sum of Total_WC",'1d. Pivots for Regression'!$D$2,"Mapped product",$A4)</f>
        <v>3159</v>
      </c>
      <c r="K4" s="77">
        <f t="shared" si="2"/>
        <v>6.9325735992402659E-2</v>
      </c>
      <c r="L4" s="77">
        <f t="shared" si="0"/>
        <v>0.10003165558721114</v>
      </c>
      <c r="M4" s="77">
        <f t="shared" si="0"/>
        <v>9.4966761633428305E-4</v>
      </c>
      <c r="N4" s="77">
        <f t="shared" si="0"/>
        <v>2.0259575815131371E-2</v>
      </c>
      <c r="O4" s="77">
        <f t="shared" si="0"/>
        <v>2.184235517568851E-2</v>
      </c>
      <c r="P4" s="77">
        <f t="shared" si="0"/>
        <v>1.2345679012345678E-2</v>
      </c>
    </row>
    <row r="5" spans="1:16" x14ac:dyDescent="0.3">
      <c r="A5" s="66" t="s">
        <v>321</v>
      </c>
      <c r="B5" s="82">
        <f>VLOOKUP(A5,'1d. Pivots for Regression'!$A$3:$B$25,2,0)</f>
        <v>22500</v>
      </c>
      <c r="C5" s="82">
        <f t="shared" si="1"/>
        <v>562.5</v>
      </c>
      <c r="D5" s="83">
        <f>GETPIVOTDATA("Sum of "&amp;D$1,'1d. Pivots for Regression'!$D$2,"Mapped product",$A5)</f>
        <v>153</v>
      </c>
      <c r="E5" s="83">
        <f>GETPIVOTDATA("Sum of "&amp;E$1,'1d. Pivots for Regression'!$D$2,"Mapped product",$A5)</f>
        <v>198</v>
      </c>
      <c r="F5" s="83">
        <f>GETPIVOTDATA("Sum of "&amp;F$1,'1d. Pivots for Regression'!$D$2,"Mapped product",$A5)</f>
        <v>2</v>
      </c>
      <c r="G5" s="83">
        <f>GETPIVOTDATA("Sum of "&amp;G$1,'1d. Pivots for Regression'!$D$2,"Mapped product",$A5)</f>
        <v>59</v>
      </c>
      <c r="H5" s="83">
        <f>GETPIVOTDATA("Sum of "&amp;H$1,'1d. Pivots for Regression'!$D$2,"Mapped product",$A5)</f>
        <v>40</v>
      </c>
      <c r="I5" s="83">
        <f>GETPIVOTDATA("Sum of "&amp;I$1,'1d. Pivots for Regression'!$D$2,"Mapped product",$A5)</f>
        <v>19</v>
      </c>
      <c r="J5" s="83">
        <f>GETPIVOTDATA("Sum of Total_WC",'1d. Pivots for Regression'!$D$2,"Mapped product",$A5)</f>
        <v>2196</v>
      </c>
      <c r="K5" s="77">
        <f t="shared" si="2"/>
        <v>6.9672131147540978E-2</v>
      </c>
      <c r="L5" s="77">
        <f t="shared" si="0"/>
        <v>9.0163934426229511E-2</v>
      </c>
      <c r="M5" s="77">
        <f t="shared" si="0"/>
        <v>9.1074681238615665E-4</v>
      </c>
      <c r="N5" s="77">
        <f t="shared" si="0"/>
        <v>2.6867030965391621E-2</v>
      </c>
      <c r="O5" s="77">
        <f t="shared" si="0"/>
        <v>1.8214936247723135E-2</v>
      </c>
      <c r="P5" s="77">
        <f t="shared" si="0"/>
        <v>8.6520947176684879E-3</v>
      </c>
    </row>
    <row r="6" spans="1:16" x14ac:dyDescent="0.3">
      <c r="A6" s="66" t="s">
        <v>327</v>
      </c>
      <c r="B6" s="82">
        <f>VLOOKUP(A6,'1d. Pivots for Regression'!$A$3:$B$25,2,0)</f>
        <v>65400</v>
      </c>
      <c r="C6" s="82">
        <f>B6/$D$28</f>
        <v>726.66666666666663</v>
      </c>
      <c r="D6" s="83">
        <f>GETPIVOTDATA("Sum of "&amp;D$1,'1d. Pivots for Regression'!$D$2,"Mapped product",$A6)</f>
        <v>129</v>
      </c>
      <c r="E6" s="83">
        <f>GETPIVOTDATA("Sum of "&amp;E$1,'1d. Pivots for Regression'!$D$2,"Mapped product",$A6)</f>
        <v>169</v>
      </c>
      <c r="F6" s="83">
        <f>GETPIVOTDATA("Sum of "&amp;F$1,'1d. Pivots for Regression'!$D$2,"Mapped product",$A6)</f>
        <v>3</v>
      </c>
      <c r="G6" s="83">
        <f>GETPIVOTDATA("Sum of "&amp;G$1,'1d. Pivots for Regression'!$D$2,"Mapped product",$A6)</f>
        <v>22</v>
      </c>
      <c r="H6" s="83">
        <f>GETPIVOTDATA("Sum of "&amp;H$1,'1d. Pivots for Regression'!$D$2,"Mapped product",$A6)</f>
        <v>28</v>
      </c>
      <c r="I6" s="83">
        <f>GETPIVOTDATA("Sum of "&amp;I$1,'1d. Pivots for Regression'!$D$2,"Mapped product",$A6)</f>
        <v>16</v>
      </c>
      <c r="J6" s="83">
        <f>GETPIVOTDATA("Sum of Total_WC",'1d. Pivots for Regression'!$D$2,"Mapped product",$A6)</f>
        <v>1638</v>
      </c>
      <c r="K6" s="77">
        <f t="shared" si="2"/>
        <v>7.8754578754578752E-2</v>
      </c>
      <c r="L6" s="77">
        <f t="shared" si="0"/>
        <v>0.10317460317460317</v>
      </c>
      <c r="M6" s="77">
        <f t="shared" si="0"/>
        <v>1.8315018315018315E-3</v>
      </c>
      <c r="N6" s="77">
        <f t="shared" si="0"/>
        <v>1.3431013431013432E-2</v>
      </c>
      <c r="O6" s="77">
        <f t="shared" si="0"/>
        <v>1.7094017094017096E-2</v>
      </c>
      <c r="P6" s="77">
        <f t="shared" si="0"/>
        <v>9.768009768009768E-3</v>
      </c>
    </row>
    <row r="7" spans="1:16" x14ac:dyDescent="0.3">
      <c r="A7" s="66" t="s">
        <v>145</v>
      </c>
      <c r="B7" s="82">
        <f>VLOOKUP(A7,'1d. Pivots for Regression'!$A$3:$B$25,2,0)</f>
        <v>31729.103591697651</v>
      </c>
      <c r="C7" s="82">
        <f t="shared" ref="C7:C10" si="3">B7/$D$28</f>
        <v>352.54559546330722</v>
      </c>
      <c r="D7" s="83">
        <f>GETPIVOTDATA("Sum of "&amp;D$1,'1d. Pivots for Regression'!$D$2,"Mapped product",$A7)</f>
        <v>431</v>
      </c>
      <c r="E7" s="83">
        <f>GETPIVOTDATA("Sum of "&amp;E$1,'1d. Pivots for Regression'!$D$2,"Mapped product",$A7)</f>
        <v>153</v>
      </c>
      <c r="F7" s="83">
        <f>GETPIVOTDATA("Sum of "&amp;F$1,'1d. Pivots for Regression'!$D$2,"Mapped product",$A7)</f>
        <v>0</v>
      </c>
      <c r="G7" s="83">
        <f>GETPIVOTDATA("Sum of "&amp;G$1,'1d. Pivots for Regression'!$D$2,"Mapped product",$A7)</f>
        <v>77</v>
      </c>
      <c r="H7" s="83">
        <f>GETPIVOTDATA("Sum of "&amp;H$1,'1d. Pivots for Regression'!$D$2,"Mapped product",$A7)</f>
        <v>38</v>
      </c>
      <c r="I7" s="83">
        <f>GETPIVOTDATA("Sum of "&amp;I$1,'1d. Pivots for Regression'!$D$2,"Mapped product",$A7)</f>
        <v>19</v>
      </c>
      <c r="J7" s="83">
        <f>GETPIVOTDATA("Sum of Total_WC",'1d. Pivots for Regression'!$D$2,"Mapped product",$A7)</f>
        <v>3729</v>
      </c>
      <c r="K7" s="77">
        <f t="shared" si="2"/>
        <v>0.11558058460713327</v>
      </c>
      <c r="L7" s="77">
        <f t="shared" si="0"/>
        <v>4.1029766693483509E-2</v>
      </c>
      <c r="M7" s="77">
        <f t="shared" si="0"/>
        <v>0</v>
      </c>
      <c r="N7" s="77">
        <f t="shared" si="0"/>
        <v>2.0648967551622419E-2</v>
      </c>
      <c r="O7" s="77">
        <f t="shared" si="0"/>
        <v>1.0190399570930545E-2</v>
      </c>
      <c r="P7" s="77">
        <f t="shared" si="0"/>
        <v>5.0951997854652726E-3</v>
      </c>
    </row>
    <row r="8" spans="1:16" x14ac:dyDescent="0.3">
      <c r="A8" s="66" t="s">
        <v>146</v>
      </c>
      <c r="B8" s="82">
        <f>VLOOKUP(A8,'1d. Pivots for Regression'!$A$3:$B$25,2,0)</f>
        <v>35915.369141870928</v>
      </c>
      <c r="C8" s="82">
        <f t="shared" si="3"/>
        <v>399.0596571318992</v>
      </c>
      <c r="D8" s="83">
        <f>GETPIVOTDATA("Sum of "&amp;D$1,'1d. Pivots for Regression'!$D$2,"Mapped product",$A8)</f>
        <v>26</v>
      </c>
      <c r="E8" s="83">
        <f>GETPIVOTDATA("Sum of "&amp;E$1,'1d. Pivots for Regression'!$D$2,"Mapped product",$A8)</f>
        <v>35</v>
      </c>
      <c r="F8" s="83">
        <f>GETPIVOTDATA("Sum of "&amp;F$1,'1d. Pivots for Regression'!$D$2,"Mapped product",$A8)</f>
        <v>1</v>
      </c>
      <c r="G8" s="83">
        <f>GETPIVOTDATA("Sum of "&amp;G$1,'1d. Pivots for Regression'!$D$2,"Mapped product",$A8)</f>
        <v>3</v>
      </c>
      <c r="H8" s="83">
        <f>GETPIVOTDATA("Sum of "&amp;H$1,'1d. Pivots for Regression'!$D$2,"Mapped product",$A8)</f>
        <v>12</v>
      </c>
      <c r="I8" s="83">
        <f>GETPIVOTDATA("Sum of "&amp;I$1,'1d. Pivots for Regression'!$D$2,"Mapped product",$A8)</f>
        <v>3</v>
      </c>
      <c r="J8" s="83">
        <f>GETPIVOTDATA("Sum of Total_WC",'1d. Pivots for Regression'!$D$2,"Mapped product",$A8)</f>
        <v>558</v>
      </c>
      <c r="K8" s="77">
        <f t="shared" si="2"/>
        <v>4.6594982078853049E-2</v>
      </c>
      <c r="L8" s="77">
        <f t="shared" si="0"/>
        <v>6.2724014336917558E-2</v>
      </c>
      <c r="M8" s="77">
        <f t="shared" si="0"/>
        <v>1.7921146953405018E-3</v>
      </c>
      <c r="N8" s="77">
        <f t="shared" si="0"/>
        <v>5.3763440860215058E-3</v>
      </c>
      <c r="O8" s="77">
        <f t="shared" si="0"/>
        <v>2.1505376344086023E-2</v>
      </c>
      <c r="P8" s="77">
        <f t="shared" si="0"/>
        <v>5.3763440860215058E-3</v>
      </c>
    </row>
    <row r="9" spans="1:16" x14ac:dyDescent="0.3">
      <c r="A9" s="66" t="s">
        <v>304</v>
      </c>
      <c r="B9" s="82">
        <f>VLOOKUP(A9,'1d. Pivots for Regression'!$A$3:$B$25,2,0)</f>
        <v>77516.314313348688</v>
      </c>
      <c r="C9" s="82">
        <f t="shared" si="3"/>
        <v>861.29238125942982</v>
      </c>
      <c r="D9" s="83">
        <f>GETPIVOTDATA("Sum of "&amp;D$1,'1d. Pivots for Regression'!$D$2,"Mapped product",$A9)</f>
        <v>190</v>
      </c>
      <c r="E9" s="83">
        <f>GETPIVOTDATA("Sum of "&amp;E$1,'1d. Pivots for Regression'!$D$2,"Mapped product",$A9)</f>
        <v>163</v>
      </c>
      <c r="F9" s="83">
        <f>GETPIVOTDATA("Sum of "&amp;F$1,'1d. Pivots for Regression'!$D$2,"Mapped product",$A9)</f>
        <v>10</v>
      </c>
      <c r="G9" s="83">
        <f>GETPIVOTDATA("Sum of "&amp;G$1,'1d. Pivots for Regression'!$D$2,"Mapped product",$A9)</f>
        <v>74</v>
      </c>
      <c r="H9" s="83">
        <f>GETPIVOTDATA("Sum of "&amp;H$1,'1d. Pivots for Regression'!$D$2,"Mapped product",$A9)</f>
        <v>60</v>
      </c>
      <c r="I9" s="83">
        <f>GETPIVOTDATA("Sum of "&amp;I$1,'1d. Pivots for Regression'!$D$2,"Mapped product",$A9)</f>
        <v>18</v>
      </c>
      <c r="J9" s="83">
        <f>GETPIVOTDATA("Sum of Total_WC",'1d. Pivots for Regression'!$D$2,"Mapped product",$A9)</f>
        <v>2402</v>
      </c>
      <c r="K9" s="77">
        <f t="shared" si="2"/>
        <v>7.9100749375520404E-2</v>
      </c>
      <c r="L9" s="77">
        <f t="shared" si="0"/>
        <v>6.7860116569525397E-2</v>
      </c>
      <c r="M9" s="77">
        <f t="shared" si="0"/>
        <v>4.163197335553705E-3</v>
      </c>
      <c r="N9" s="77">
        <f t="shared" si="0"/>
        <v>3.0807660283097418E-2</v>
      </c>
      <c r="O9" s="77">
        <f t="shared" si="0"/>
        <v>2.497918401332223E-2</v>
      </c>
      <c r="P9" s="77">
        <f t="shared" si="0"/>
        <v>7.4937552039966698E-3</v>
      </c>
    </row>
    <row r="10" spans="1:16" x14ac:dyDescent="0.3">
      <c r="A10" s="66" t="s">
        <v>328</v>
      </c>
      <c r="B10" s="82">
        <f>VLOOKUP(A10,'1d. Pivots for Regression'!$A$3:$B$25,2,0)</f>
        <v>33144.720625245842</v>
      </c>
      <c r="C10" s="82">
        <f t="shared" si="3"/>
        <v>368.27467361384271</v>
      </c>
      <c r="D10" s="83">
        <f>GETPIVOTDATA("Sum of "&amp;D$1,'1d. Pivots for Regression'!$D$2,"Mapped product",$A10)</f>
        <v>246</v>
      </c>
      <c r="E10" s="83">
        <f>GETPIVOTDATA("Sum of "&amp;E$1,'1d. Pivots for Regression'!$D$2,"Mapped product",$A10)</f>
        <v>193</v>
      </c>
      <c r="F10" s="83">
        <f>GETPIVOTDATA("Sum of "&amp;F$1,'1d. Pivots for Regression'!$D$2,"Mapped product",$A10)</f>
        <v>10</v>
      </c>
      <c r="G10" s="83">
        <f>GETPIVOTDATA("Sum of "&amp;G$1,'1d. Pivots for Regression'!$D$2,"Mapped product",$A10)</f>
        <v>68</v>
      </c>
      <c r="H10" s="83">
        <f>GETPIVOTDATA("Sum of "&amp;H$1,'1d. Pivots for Regression'!$D$2,"Mapped product",$A10)</f>
        <v>85</v>
      </c>
      <c r="I10" s="83">
        <f>GETPIVOTDATA("Sum of "&amp;I$1,'1d. Pivots for Regression'!$D$2,"Mapped product",$A10)</f>
        <v>25</v>
      </c>
      <c r="J10" s="83">
        <f>GETPIVOTDATA("Sum of Total_WC",'1d. Pivots for Regression'!$D$2,"Mapped product",$A10)</f>
        <v>2807</v>
      </c>
      <c r="K10" s="77">
        <f t="shared" si="2"/>
        <v>8.7638047737798361E-2</v>
      </c>
      <c r="L10" s="77">
        <f t="shared" si="0"/>
        <v>6.8756679729248302E-2</v>
      </c>
      <c r="M10" s="77">
        <f t="shared" si="0"/>
        <v>3.5625222657641609E-3</v>
      </c>
      <c r="N10" s="77">
        <f t="shared" si="0"/>
        <v>2.4225151407196294E-2</v>
      </c>
      <c r="O10" s="77">
        <f t="shared" si="0"/>
        <v>3.0281439258995367E-2</v>
      </c>
      <c r="P10" s="77">
        <f t="shared" si="0"/>
        <v>8.9063056644104032E-3</v>
      </c>
    </row>
    <row r="11" spans="1:16" x14ac:dyDescent="0.3">
      <c r="A11" s="66" t="s">
        <v>329</v>
      </c>
      <c r="B11" s="82">
        <f>VLOOKUP(A11,'1d. Pivots for Regression'!$A$3:$B$25,2,0)</f>
        <v>47600</v>
      </c>
      <c r="C11" s="82">
        <f>B11/$D$29</f>
        <v>250.52631578947367</v>
      </c>
      <c r="D11" s="83">
        <f>GETPIVOTDATA("Sum of "&amp;D$1,'1d. Pivots for Regression'!$D$2,"Mapped product",$A11)</f>
        <v>445</v>
      </c>
      <c r="E11" s="83">
        <f>GETPIVOTDATA("Sum of "&amp;E$1,'1d. Pivots for Regression'!$D$2,"Mapped product",$A11)</f>
        <v>752</v>
      </c>
      <c r="F11" s="83">
        <f>GETPIVOTDATA("Sum of "&amp;F$1,'1d. Pivots for Regression'!$D$2,"Mapped product",$A11)</f>
        <v>12</v>
      </c>
      <c r="G11" s="83">
        <f>GETPIVOTDATA("Sum of "&amp;G$1,'1d. Pivots for Regression'!$D$2,"Mapped product",$A11)</f>
        <v>79</v>
      </c>
      <c r="H11" s="83">
        <f>GETPIVOTDATA("Sum of "&amp;H$1,'1d. Pivots for Regression'!$D$2,"Mapped product",$A11)</f>
        <v>134</v>
      </c>
      <c r="I11" s="83">
        <f>GETPIVOTDATA("Sum of "&amp;I$1,'1d. Pivots for Regression'!$D$2,"Mapped product",$A11)</f>
        <v>63</v>
      </c>
      <c r="J11" s="83">
        <f>GETPIVOTDATA("Sum of Total_WC",'1d. Pivots for Regression'!$D$2,"Mapped product",$A11)</f>
        <v>6578</v>
      </c>
      <c r="K11" s="77">
        <f t="shared" si="2"/>
        <v>6.764974156278504E-2</v>
      </c>
      <c r="L11" s="77">
        <f t="shared" si="0"/>
        <v>0.1143204621465491</v>
      </c>
      <c r="M11" s="77">
        <f t="shared" si="0"/>
        <v>1.8242626938279112E-3</v>
      </c>
      <c r="N11" s="77">
        <f t="shared" si="0"/>
        <v>1.2009729401033748E-2</v>
      </c>
      <c r="O11" s="77">
        <f t="shared" si="0"/>
        <v>2.0370933414411676E-2</v>
      </c>
      <c r="P11" s="77">
        <f t="shared" si="0"/>
        <v>9.577379142596534E-3</v>
      </c>
    </row>
    <row r="12" spans="1:16" x14ac:dyDescent="0.3">
      <c r="A12" s="66" t="s">
        <v>330</v>
      </c>
      <c r="B12" s="82">
        <f>VLOOKUP(A12,'1d. Pivots for Regression'!$A$3:$B$25,2,0)</f>
        <v>30070</v>
      </c>
      <c r="C12" s="82">
        <f t="shared" ref="C12:C20" si="4">B12/$D$29</f>
        <v>158.26315789473685</v>
      </c>
      <c r="D12" s="83">
        <f>GETPIVOTDATA("Sum of "&amp;D$1,'1d. Pivots for Regression'!$D$2,"Mapped product",$A12)</f>
        <v>571</v>
      </c>
      <c r="E12" s="83">
        <f>GETPIVOTDATA("Sum of "&amp;E$1,'1d. Pivots for Regression'!$D$2,"Mapped product",$A12)</f>
        <v>798</v>
      </c>
      <c r="F12" s="83">
        <f>GETPIVOTDATA("Sum of "&amp;F$1,'1d. Pivots for Regression'!$D$2,"Mapped product",$A12)</f>
        <v>11</v>
      </c>
      <c r="G12" s="83">
        <f>GETPIVOTDATA("Sum of "&amp;G$1,'1d. Pivots for Regression'!$D$2,"Mapped product",$A12)</f>
        <v>92</v>
      </c>
      <c r="H12" s="83">
        <f>GETPIVOTDATA("Sum of "&amp;H$1,'1d. Pivots for Regression'!$D$2,"Mapped product",$A12)</f>
        <v>135</v>
      </c>
      <c r="I12" s="83">
        <f>GETPIVOTDATA("Sum of "&amp;I$1,'1d. Pivots for Regression'!$D$2,"Mapped product",$A12)</f>
        <v>83</v>
      </c>
      <c r="J12" s="83">
        <f>GETPIVOTDATA("Sum of Total_WC",'1d. Pivots for Regression'!$D$2,"Mapped product",$A12)</f>
        <v>7768</v>
      </c>
      <c r="K12" s="77">
        <f t="shared" si="2"/>
        <v>7.3506694129763128E-2</v>
      </c>
      <c r="L12" s="77">
        <f t="shared" si="0"/>
        <v>0.10272914521112256</v>
      </c>
      <c r="M12" s="77">
        <f t="shared" si="0"/>
        <v>1.4160659114315138E-3</v>
      </c>
      <c r="N12" s="77">
        <f t="shared" si="0"/>
        <v>1.184346035015448E-2</v>
      </c>
      <c r="O12" s="77">
        <f t="shared" si="0"/>
        <v>1.7378990731204944E-2</v>
      </c>
      <c r="P12" s="77">
        <f t="shared" si="0"/>
        <v>1.068486096807415E-2</v>
      </c>
    </row>
    <row r="13" spans="1:16" x14ac:dyDescent="0.3">
      <c r="A13" s="66" t="s">
        <v>331</v>
      </c>
      <c r="B13" s="82">
        <f>VLOOKUP(A13,'1d. Pivots for Regression'!$A$3:$B$25,2,0)</f>
        <v>14184.954644685338</v>
      </c>
      <c r="C13" s="82">
        <f t="shared" si="4"/>
        <v>74.657656024659673</v>
      </c>
      <c r="D13" s="83">
        <f>GETPIVOTDATA("Sum of "&amp;D$1,'1d. Pivots for Regression'!$D$2,"Mapped product",$A13)</f>
        <v>431</v>
      </c>
      <c r="E13" s="83">
        <f>GETPIVOTDATA("Sum of "&amp;E$1,'1d. Pivots for Regression'!$D$2,"Mapped product",$A13)</f>
        <v>153</v>
      </c>
      <c r="F13" s="83">
        <f>GETPIVOTDATA("Sum of "&amp;F$1,'1d. Pivots for Regression'!$D$2,"Mapped product",$A13)</f>
        <v>0</v>
      </c>
      <c r="G13" s="83">
        <f>GETPIVOTDATA("Sum of "&amp;G$1,'1d. Pivots for Regression'!$D$2,"Mapped product",$A13)</f>
        <v>77</v>
      </c>
      <c r="H13" s="83">
        <f>GETPIVOTDATA("Sum of "&amp;H$1,'1d. Pivots for Regression'!$D$2,"Mapped product",$A13)</f>
        <v>38</v>
      </c>
      <c r="I13" s="83">
        <f>GETPIVOTDATA("Sum of "&amp;I$1,'1d. Pivots for Regression'!$D$2,"Mapped product",$A13)</f>
        <v>19</v>
      </c>
      <c r="J13" s="83">
        <f>GETPIVOTDATA("Sum of Total_WC",'1d. Pivots for Regression'!$D$2,"Mapped product",$A13)</f>
        <v>3729</v>
      </c>
      <c r="K13" s="77">
        <f t="shared" si="2"/>
        <v>0.11558058460713327</v>
      </c>
      <c r="L13" s="77">
        <f t="shared" si="0"/>
        <v>4.1029766693483509E-2</v>
      </c>
      <c r="M13" s="77">
        <f t="shared" si="0"/>
        <v>0</v>
      </c>
      <c r="N13" s="77">
        <f t="shared" si="0"/>
        <v>2.0648967551622419E-2</v>
      </c>
      <c r="O13" s="77">
        <f t="shared" si="0"/>
        <v>1.0190399570930545E-2</v>
      </c>
      <c r="P13" s="77">
        <f t="shared" si="0"/>
        <v>5.0951997854652726E-3</v>
      </c>
    </row>
    <row r="14" spans="1:16" x14ac:dyDescent="0.3">
      <c r="A14" s="66" t="s">
        <v>149</v>
      </c>
      <c r="B14" s="82">
        <f>VLOOKUP(A14,'1d. Pivots for Regression'!$A$3:$B$25,2,0)</f>
        <v>144277.05684956754</v>
      </c>
      <c r="C14" s="82">
        <f t="shared" si="4"/>
        <v>759.35293078719758</v>
      </c>
      <c r="D14" s="83">
        <f>GETPIVOTDATA("Sum of "&amp;D$1,'1d. Pivots for Regression'!$D$2,"Mapped product",$A14)</f>
        <v>477</v>
      </c>
      <c r="E14" s="83">
        <f>GETPIVOTDATA("Sum of "&amp;E$1,'1d. Pivots for Regression'!$D$2,"Mapped product",$A14)</f>
        <v>442</v>
      </c>
      <c r="F14" s="83">
        <f>GETPIVOTDATA("Sum of "&amp;F$1,'1d. Pivots for Regression'!$D$2,"Mapped product",$A14)</f>
        <v>9</v>
      </c>
      <c r="G14" s="83">
        <f>GETPIVOTDATA("Sum of "&amp;G$1,'1d. Pivots for Regression'!$D$2,"Mapped product",$A14)</f>
        <v>109</v>
      </c>
      <c r="H14" s="83">
        <f>GETPIVOTDATA("Sum of "&amp;H$1,'1d. Pivots for Regression'!$D$2,"Mapped product",$A14)</f>
        <v>138</v>
      </c>
      <c r="I14" s="83">
        <f>GETPIVOTDATA("Sum of "&amp;I$1,'1d. Pivots for Regression'!$D$2,"Mapped product",$A14)</f>
        <v>45</v>
      </c>
      <c r="J14" s="83">
        <f>GETPIVOTDATA("Sum of Total_WC",'1d. Pivots for Regression'!$D$2,"Mapped product",$A14)</f>
        <v>5407</v>
      </c>
      <c r="K14" s="77">
        <f t="shared" si="2"/>
        <v>8.821897540225633E-2</v>
      </c>
      <c r="L14" s="77">
        <f t="shared" si="0"/>
        <v>8.1745884963935644E-2</v>
      </c>
      <c r="M14" s="77">
        <f t="shared" si="0"/>
        <v>1.664508969853893E-3</v>
      </c>
      <c r="N14" s="77">
        <f t="shared" si="0"/>
        <v>2.0159053079341595E-2</v>
      </c>
      <c r="O14" s="77">
        <f t="shared" si="0"/>
        <v>2.5522470871093026E-2</v>
      </c>
      <c r="P14" s="77">
        <f t="shared" si="0"/>
        <v>8.3225448492694649E-3</v>
      </c>
    </row>
    <row r="15" spans="1:16" x14ac:dyDescent="0.3">
      <c r="A15" s="66" t="s">
        <v>332</v>
      </c>
      <c r="B15" s="82">
        <f>VLOOKUP(A15,'1d. Pivots for Regression'!$A$3:$B$25,2,0)</f>
        <v>233099.62092802228</v>
      </c>
      <c r="C15" s="82">
        <f t="shared" si="4"/>
        <v>1226.8401101474858</v>
      </c>
      <c r="D15" s="83">
        <f>GETPIVOTDATA("Sum of "&amp;D$1,'1d. Pivots for Regression'!$D$2,"Mapped product",$A15)</f>
        <v>24</v>
      </c>
      <c r="E15" s="83">
        <f>GETPIVOTDATA("Sum of "&amp;E$1,'1d. Pivots for Regression'!$D$2,"Mapped product",$A15)</f>
        <v>34</v>
      </c>
      <c r="F15" s="83">
        <f>GETPIVOTDATA("Sum of "&amp;F$1,'1d. Pivots for Regression'!$D$2,"Mapped product",$A15)</f>
        <v>3</v>
      </c>
      <c r="G15" s="83">
        <f>GETPIVOTDATA("Sum of "&amp;G$1,'1d. Pivots for Regression'!$D$2,"Mapped product",$A15)</f>
        <v>0</v>
      </c>
      <c r="H15" s="83">
        <f>GETPIVOTDATA("Sum of "&amp;H$1,'1d. Pivots for Regression'!$D$2,"Mapped product",$A15)</f>
        <v>19</v>
      </c>
      <c r="I15" s="83">
        <f>GETPIVOTDATA("Sum of "&amp;I$1,'1d. Pivots for Regression'!$D$2,"Mapped product",$A15)</f>
        <v>5</v>
      </c>
      <c r="J15" s="83">
        <f>GETPIVOTDATA("Sum of Total_WC",'1d. Pivots for Regression'!$D$2,"Mapped product",$A15)</f>
        <v>390</v>
      </c>
      <c r="K15" s="77">
        <f t="shared" si="2"/>
        <v>6.1538461538461542E-2</v>
      </c>
      <c r="L15" s="77">
        <f t="shared" si="0"/>
        <v>8.7179487179487175E-2</v>
      </c>
      <c r="M15" s="77">
        <f t="shared" si="0"/>
        <v>7.6923076923076927E-3</v>
      </c>
      <c r="N15" s="77">
        <f t="shared" si="0"/>
        <v>0</v>
      </c>
      <c r="O15" s="77">
        <f t="shared" si="0"/>
        <v>4.8717948717948718E-2</v>
      </c>
      <c r="P15" s="77">
        <f t="shared" si="0"/>
        <v>1.282051282051282E-2</v>
      </c>
    </row>
    <row r="16" spans="1:16" x14ac:dyDescent="0.3">
      <c r="A16" s="66" t="s">
        <v>291</v>
      </c>
      <c r="B16" s="82">
        <f>VLOOKUP(A16,'1d. Pivots for Regression'!$A$3:$B$25,2,0)</f>
        <v>204719.62963994726</v>
      </c>
      <c r="C16" s="82">
        <f t="shared" si="4"/>
        <v>1077.4717349470909</v>
      </c>
      <c r="D16" s="83">
        <f>GETPIVOTDATA("Sum of "&amp;D$1,'1d. Pivots for Regression'!$D$2,"Mapped product",$A16)</f>
        <v>435</v>
      </c>
      <c r="E16" s="83">
        <f>GETPIVOTDATA("Sum of "&amp;E$1,'1d. Pivots for Regression'!$D$2,"Mapped product",$A16)</f>
        <v>423</v>
      </c>
      <c r="F16" s="83">
        <f>GETPIVOTDATA("Sum of "&amp;F$1,'1d. Pivots for Regression'!$D$2,"Mapped product",$A16)</f>
        <v>17</v>
      </c>
      <c r="G16" s="83">
        <f>GETPIVOTDATA("Sum of "&amp;G$1,'1d. Pivots for Regression'!$D$2,"Mapped product",$A16)</f>
        <v>67</v>
      </c>
      <c r="H16" s="83">
        <f>GETPIVOTDATA("Sum of "&amp;H$1,'1d. Pivots for Regression'!$D$2,"Mapped product",$A16)</f>
        <v>166</v>
      </c>
      <c r="I16" s="83">
        <f>GETPIVOTDATA("Sum of "&amp;I$1,'1d. Pivots for Regression'!$D$2,"Mapped product",$A16)</f>
        <v>40</v>
      </c>
      <c r="J16" s="83">
        <f>GETPIVOTDATA("Sum of Total_WC",'1d. Pivots for Regression'!$D$2,"Mapped product",$A16)</f>
        <v>5437</v>
      </c>
      <c r="K16" s="77">
        <f t="shared" si="2"/>
        <v>8.0007356998344673E-2</v>
      </c>
      <c r="L16" s="77">
        <f t="shared" si="0"/>
        <v>7.7800257494942057E-2</v>
      </c>
      <c r="M16" s="77">
        <f t="shared" si="0"/>
        <v>3.1267242964870333E-3</v>
      </c>
      <c r="N16" s="77">
        <f t="shared" si="0"/>
        <v>1.2322972227331249E-2</v>
      </c>
      <c r="O16" s="77">
        <f t="shared" si="0"/>
        <v>3.0531543130402794E-2</v>
      </c>
      <c r="P16" s="77">
        <f t="shared" si="0"/>
        <v>7.3569983446753725E-3</v>
      </c>
    </row>
    <row r="17" spans="1:16" x14ac:dyDescent="0.3">
      <c r="A17" s="66" t="s">
        <v>333</v>
      </c>
      <c r="B17" s="82">
        <f>VLOOKUP(A17,'1d. Pivots for Regression'!$A$3:$B$25,2,0)</f>
        <v>240434.05004524789</v>
      </c>
      <c r="C17" s="82">
        <f t="shared" si="4"/>
        <v>1265.4423686591995</v>
      </c>
      <c r="D17" s="83">
        <f>GETPIVOTDATA("Sum of "&amp;D$1,'1d. Pivots for Regression'!$D$2,"Mapped product",$A17)</f>
        <v>645</v>
      </c>
      <c r="E17" s="83">
        <f>GETPIVOTDATA("Sum of "&amp;E$1,'1d. Pivots for Regression'!$D$2,"Mapped product",$A17)</f>
        <v>593</v>
      </c>
      <c r="F17" s="83">
        <f>GETPIVOTDATA("Sum of "&amp;F$1,'1d. Pivots for Regression'!$D$2,"Mapped product",$A17)</f>
        <v>11</v>
      </c>
      <c r="G17" s="83">
        <f>GETPIVOTDATA("Sum of "&amp;G$1,'1d. Pivots for Regression'!$D$2,"Mapped product",$A17)</f>
        <v>133</v>
      </c>
      <c r="H17" s="83">
        <f>GETPIVOTDATA("Sum of "&amp;H$1,'1d. Pivots for Regression'!$D$2,"Mapped product",$A17)</f>
        <v>212</v>
      </c>
      <c r="I17" s="83">
        <f>GETPIVOTDATA("Sum of "&amp;I$1,'1d. Pivots for Regression'!$D$2,"Mapped product",$A17)</f>
        <v>54</v>
      </c>
      <c r="J17" s="83">
        <f>GETPIVOTDATA("Sum of Total_WC",'1d. Pivots for Regression'!$D$2,"Mapped product",$A17)</f>
        <v>7467</v>
      </c>
      <c r="K17" s="77">
        <f t="shared" si="2"/>
        <v>8.638007231820008E-2</v>
      </c>
      <c r="L17" s="77">
        <f t="shared" si="0"/>
        <v>7.9416097495647514E-2</v>
      </c>
      <c r="M17" s="77">
        <f t="shared" si="0"/>
        <v>1.4731485201553503E-3</v>
      </c>
      <c r="N17" s="77">
        <f t="shared" si="0"/>
        <v>1.7811704834605598E-2</v>
      </c>
      <c r="O17" s="77">
        <f t="shared" si="0"/>
        <v>2.8391589661175842E-2</v>
      </c>
      <c r="P17" s="77">
        <f t="shared" si="0"/>
        <v>7.2318200080353553E-3</v>
      </c>
    </row>
    <row r="18" spans="1:16" x14ac:dyDescent="0.3">
      <c r="A18" s="66" t="s">
        <v>334</v>
      </c>
      <c r="B18" s="82">
        <f>VLOOKUP(A18,'1d. Pivots for Regression'!$A$3:$B$25,2,0)</f>
        <v>133766.83541655401</v>
      </c>
      <c r="C18" s="82">
        <f t="shared" si="4"/>
        <v>704.03597587659999</v>
      </c>
      <c r="D18" s="83">
        <f>GETPIVOTDATA("Sum of "&amp;D$1,'1d. Pivots for Regression'!$D$2,"Mapped product",$A18)</f>
        <v>651</v>
      </c>
      <c r="E18" s="83">
        <f>GETPIVOTDATA("Sum of "&amp;E$1,'1d. Pivots for Regression'!$D$2,"Mapped product",$A18)</f>
        <v>611</v>
      </c>
      <c r="F18" s="83">
        <f>GETPIVOTDATA("Sum of "&amp;F$1,'1d. Pivots for Regression'!$D$2,"Mapped product",$A18)</f>
        <v>11</v>
      </c>
      <c r="G18" s="83">
        <f>GETPIVOTDATA("Sum of "&amp;G$1,'1d. Pivots for Regression'!$D$2,"Mapped product",$A18)</f>
        <v>131</v>
      </c>
      <c r="H18" s="83">
        <f>GETPIVOTDATA("Sum of "&amp;H$1,'1d. Pivots for Regression'!$D$2,"Mapped product",$A18)</f>
        <v>229</v>
      </c>
      <c r="I18" s="83">
        <f>GETPIVOTDATA("Sum of "&amp;I$1,'1d. Pivots for Regression'!$D$2,"Mapped product",$A18)</f>
        <v>87</v>
      </c>
      <c r="J18" s="83">
        <f>GETPIVOTDATA("Sum of Total_WC",'1d. Pivots for Regression'!$D$2,"Mapped product",$A18)</f>
        <v>7624</v>
      </c>
      <c r="K18" s="77">
        <f t="shared" si="2"/>
        <v>8.5388247639034631E-2</v>
      </c>
      <c r="L18" s="77">
        <f t="shared" si="2"/>
        <v>8.0141657922350479E-2</v>
      </c>
      <c r="M18" s="77">
        <f t="shared" si="2"/>
        <v>1.4428121720881427E-3</v>
      </c>
      <c r="N18" s="77">
        <f t="shared" si="2"/>
        <v>1.7182581322140608E-2</v>
      </c>
      <c r="O18" s="77">
        <f t="shared" si="2"/>
        <v>3.0036726128016788E-2</v>
      </c>
      <c r="P18" s="77">
        <f t="shared" si="2"/>
        <v>1.1411332633788037E-2</v>
      </c>
    </row>
    <row r="19" spans="1:16" x14ac:dyDescent="0.3">
      <c r="A19" s="66" t="s">
        <v>166</v>
      </c>
      <c r="B19" s="82">
        <f>VLOOKUP(A19,'1d. Pivots for Regression'!$A$3:$B$25,2,0)</f>
        <v>45054.369189322962</v>
      </c>
      <c r="C19" s="82">
        <f t="shared" si="4"/>
        <v>237.12825889117349</v>
      </c>
      <c r="D19" s="83">
        <f>GETPIVOTDATA("Sum of "&amp;D$1,'1d. Pivots for Regression'!$D$2,"Mapped product",$A19)</f>
        <v>163</v>
      </c>
      <c r="E19" s="83">
        <f>GETPIVOTDATA("Sum of "&amp;E$1,'1d. Pivots for Regression'!$D$2,"Mapped product",$A19)</f>
        <v>180</v>
      </c>
      <c r="F19" s="83">
        <f>GETPIVOTDATA("Sum of "&amp;F$1,'1d. Pivots for Regression'!$D$2,"Mapped product",$A19)</f>
        <v>3</v>
      </c>
      <c r="G19" s="83">
        <f>GETPIVOTDATA("Sum of "&amp;G$1,'1d. Pivots for Regression'!$D$2,"Mapped product",$A19)</f>
        <v>60</v>
      </c>
      <c r="H19" s="83">
        <f>GETPIVOTDATA("Sum of "&amp;H$1,'1d. Pivots for Regression'!$D$2,"Mapped product",$A19)</f>
        <v>59</v>
      </c>
      <c r="I19" s="83">
        <f>GETPIVOTDATA("Sum of "&amp;I$1,'1d. Pivots for Regression'!$D$2,"Mapped product",$A19)</f>
        <v>28</v>
      </c>
      <c r="J19" s="83">
        <f>GETPIVOTDATA("Sum of Total_WC",'1d. Pivots for Regression'!$D$2,"Mapped product",$A19)</f>
        <v>2039</v>
      </c>
      <c r="K19" s="77">
        <f t="shared" si="2"/>
        <v>7.9941147621383032E-2</v>
      </c>
      <c r="L19" s="77">
        <f t="shared" si="2"/>
        <v>8.827856792545366E-2</v>
      </c>
      <c r="M19" s="77">
        <f t="shared" si="2"/>
        <v>1.4713094654242277E-3</v>
      </c>
      <c r="N19" s="77">
        <f t="shared" si="2"/>
        <v>2.9426189308484552E-2</v>
      </c>
      <c r="O19" s="77">
        <f t="shared" si="2"/>
        <v>2.8935752820009809E-2</v>
      </c>
      <c r="P19" s="77">
        <f t="shared" si="2"/>
        <v>1.3732221677292791E-2</v>
      </c>
    </row>
    <row r="20" spans="1:16" x14ac:dyDescent="0.3">
      <c r="A20" s="66" t="s">
        <v>296</v>
      </c>
      <c r="B20" s="82">
        <f>VLOOKUP(A20,'1d. Pivots for Regression'!$A$3:$B$25,2,0)</f>
        <v>117998.57946903509</v>
      </c>
      <c r="C20" s="82">
        <f t="shared" si="4"/>
        <v>621.04515510018473</v>
      </c>
      <c r="D20" s="83">
        <f>GETPIVOTDATA("Sum of "&amp;D$1,'1d. Pivots for Regression'!$D$2,"Mapped product",$A20)</f>
        <v>715</v>
      </c>
      <c r="E20" s="83">
        <f>GETPIVOTDATA("Sum of "&amp;E$1,'1d. Pivots for Regression'!$D$2,"Mapped product",$A20)</f>
        <v>508</v>
      </c>
      <c r="F20" s="83">
        <f>GETPIVOTDATA("Sum of "&amp;F$1,'1d. Pivots for Regression'!$D$2,"Mapped product",$A20)</f>
        <v>14</v>
      </c>
      <c r="G20" s="83">
        <f>GETPIVOTDATA("Sum of "&amp;G$1,'1d. Pivots for Regression'!$D$2,"Mapped product",$A20)</f>
        <v>125</v>
      </c>
      <c r="H20" s="83">
        <f>GETPIVOTDATA("Sum of "&amp;H$1,'1d. Pivots for Regression'!$D$2,"Mapped product",$A20)</f>
        <v>277</v>
      </c>
      <c r="I20" s="83">
        <f>GETPIVOTDATA("Sum of "&amp;I$1,'1d. Pivots for Regression'!$D$2,"Mapped product",$A20)</f>
        <v>53</v>
      </c>
      <c r="J20" s="83">
        <f>GETPIVOTDATA("Sum of Total_WC",'1d. Pivots for Regression'!$D$2,"Mapped product",$A20)</f>
        <v>7519</v>
      </c>
      <c r="K20" s="77">
        <f t="shared" si="2"/>
        <v>9.509243250432238E-2</v>
      </c>
      <c r="L20" s="77">
        <f t="shared" si="2"/>
        <v>6.7562175821252832E-2</v>
      </c>
      <c r="M20" s="77">
        <f t="shared" si="2"/>
        <v>1.8619497273573613E-3</v>
      </c>
      <c r="N20" s="77">
        <f t="shared" si="2"/>
        <v>1.6624551137119296E-2</v>
      </c>
      <c r="O20" s="77">
        <f t="shared" si="2"/>
        <v>3.6840005319856366E-2</v>
      </c>
      <c r="P20" s="77">
        <f t="shared" si="2"/>
        <v>7.0488096821385822E-3</v>
      </c>
    </row>
    <row r="21" spans="1:16" x14ac:dyDescent="0.3">
      <c r="A21" s="66" t="s">
        <v>367</v>
      </c>
      <c r="B21" s="82">
        <f>VLOOKUP(A21,'1d. Pivots for Regression'!$A$3:$B$25,2,0)</f>
        <v>8774.85</v>
      </c>
      <c r="C21" s="82">
        <f>B21/$D$30</f>
        <v>584.99</v>
      </c>
      <c r="D21" s="83">
        <f>GETPIVOTDATA("Sum of "&amp;D$1,'1d. Pivots for Regression'!$D$2,"Mapped product",$A21)</f>
        <v>4</v>
      </c>
      <c r="E21" s="83">
        <f>GETPIVOTDATA("Sum of "&amp;E$1,'1d. Pivots for Regression'!$D$2,"Mapped product",$A21)</f>
        <v>5</v>
      </c>
      <c r="F21" s="83">
        <f>GETPIVOTDATA("Sum of "&amp;F$1,'1d. Pivots for Regression'!$D$2,"Mapped product",$A21)</f>
        <v>1</v>
      </c>
      <c r="G21" s="83">
        <f>GETPIVOTDATA("Sum of "&amp;G$1,'1d. Pivots for Regression'!$D$2,"Mapped product",$A21)</f>
        <v>2</v>
      </c>
      <c r="H21" s="83">
        <f>GETPIVOTDATA("Sum of "&amp;H$1,'1d. Pivots for Regression'!$D$2,"Mapped product",$A21)</f>
        <v>3</v>
      </c>
      <c r="I21" s="83">
        <f>GETPIVOTDATA("Sum of "&amp;I$1,'1d. Pivots for Regression'!$D$2,"Mapped product",$A21)</f>
        <v>0</v>
      </c>
      <c r="J21" s="83">
        <f>GETPIVOTDATA("Sum of Total_WC",'1d. Pivots for Regression'!$D$2,"Mapped product",$A21)</f>
        <v>65</v>
      </c>
      <c r="K21" s="77">
        <f t="shared" ref="K21:P24" si="5">D21/$J21</f>
        <v>6.1538461538461542E-2</v>
      </c>
      <c r="L21" s="77">
        <f t="shared" si="5"/>
        <v>7.6923076923076927E-2</v>
      </c>
      <c r="M21" s="77">
        <f t="shared" si="5"/>
        <v>1.5384615384615385E-2</v>
      </c>
      <c r="N21" s="77">
        <f t="shared" si="5"/>
        <v>3.0769230769230771E-2</v>
      </c>
      <c r="O21" s="77">
        <f t="shared" si="5"/>
        <v>4.6153846153846156E-2</v>
      </c>
      <c r="P21" s="77">
        <f t="shared" si="5"/>
        <v>0</v>
      </c>
    </row>
    <row r="22" spans="1:16" x14ac:dyDescent="0.3">
      <c r="A22" s="66" t="s">
        <v>353</v>
      </c>
      <c r="B22" s="82">
        <f>VLOOKUP(A22,'1d. Pivots for Regression'!$A$3:$B$25,2,0)</f>
        <v>371.54285714285709</v>
      </c>
      <c r="C22" s="82">
        <f>B22/$D$31</f>
        <v>371.54285714285709</v>
      </c>
      <c r="D22" s="83">
        <f>GETPIVOTDATA("Sum of "&amp;D$1,'1d. Pivots for Regression'!$D$2,"Mapped product",$A22)</f>
        <v>85</v>
      </c>
      <c r="E22" s="83">
        <f>GETPIVOTDATA("Sum of "&amp;E$1,'1d. Pivots for Regression'!$D$2,"Mapped product",$A22)</f>
        <v>87</v>
      </c>
      <c r="F22" s="83">
        <f>GETPIVOTDATA("Sum of "&amp;F$1,'1d. Pivots for Regression'!$D$2,"Mapped product",$A22)</f>
        <v>3</v>
      </c>
      <c r="G22" s="83">
        <f>GETPIVOTDATA("Sum of "&amp;G$1,'1d. Pivots for Regression'!$D$2,"Mapped product",$A22)</f>
        <v>23</v>
      </c>
      <c r="H22" s="83">
        <f>GETPIVOTDATA("Sum of "&amp;H$1,'1d. Pivots for Regression'!$D$2,"Mapped product",$A22)</f>
        <v>34</v>
      </c>
      <c r="I22" s="83">
        <f>GETPIVOTDATA("Sum of "&amp;I$1,'1d. Pivots for Regression'!$D$2,"Mapped product",$A22)</f>
        <v>12</v>
      </c>
      <c r="J22" s="83">
        <f>GETPIVOTDATA("Sum of Total_WC",'1d. Pivots for Regression'!$D$2,"Mapped product",$A22)</f>
        <v>1189</v>
      </c>
      <c r="K22" s="77">
        <f t="shared" si="5"/>
        <v>7.1488645920941965E-2</v>
      </c>
      <c r="L22" s="77">
        <f t="shared" si="5"/>
        <v>7.3170731707317069E-2</v>
      </c>
      <c r="M22" s="77">
        <f t="shared" si="5"/>
        <v>2.5231286795626578E-3</v>
      </c>
      <c r="N22" s="77">
        <f t="shared" si="5"/>
        <v>1.9343986543313711E-2</v>
      </c>
      <c r="O22" s="77">
        <f t="shared" si="5"/>
        <v>2.8595458368376788E-2</v>
      </c>
      <c r="P22" s="77">
        <f t="shared" si="5"/>
        <v>1.0092514718250631E-2</v>
      </c>
    </row>
    <row r="23" spans="1:16" x14ac:dyDescent="0.3">
      <c r="A23" s="66" t="s">
        <v>387</v>
      </c>
      <c r="B23" s="82">
        <f>VLOOKUP(A23,'1d. Pivots for Regression'!$A$3:$B$25,2,0)</f>
        <v>7607.35</v>
      </c>
      <c r="C23" s="82">
        <f>B23/$D$30</f>
        <v>507.15666666666669</v>
      </c>
      <c r="D23" s="83">
        <f>GETPIVOTDATA("Sum of "&amp;D$1,'1d. Pivots for Regression'!$D$2,"Mapped product",$A23)</f>
        <v>72</v>
      </c>
      <c r="E23" s="83">
        <f>GETPIVOTDATA("Sum of "&amp;E$1,'1d. Pivots for Regression'!$D$2,"Mapped product",$A23)</f>
        <v>23</v>
      </c>
      <c r="F23" s="83">
        <f>GETPIVOTDATA("Sum of "&amp;F$1,'1d. Pivots for Regression'!$D$2,"Mapped product",$A23)</f>
        <v>0</v>
      </c>
      <c r="G23" s="83">
        <f>GETPIVOTDATA("Sum of "&amp;G$1,'1d. Pivots for Regression'!$D$2,"Mapped product",$A23)</f>
        <v>28</v>
      </c>
      <c r="H23" s="83">
        <f>GETPIVOTDATA("Sum of "&amp;H$1,'1d. Pivots for Regression'!$D$2,"Mapped product",$A23)</f>
        <v>14</v>
      </c>
      <c r="I23" s="83">
        <f>GETPIVOTDATA("Sum of "&amp;I$1,'1d. Pivots for Regression'!$D$2,"Mapped product",$A23)</f>
        <v>2</v>
      </c>
      <c r="J23" s="83">
        <f>GETPIVOTDATA("Sum of Total_WC",'1d. Pivots for Regression'!$D$2,"Mapped product",$A23)</f>
        <v>656</v>
      </c>
      <c r="K23" s="77">
        <f t="shared" si="5"/>
        <v>0.10975609756097561</v>
      </c>
      <c r="L23" s="77">
        <f t="shared" si="5"/>
        <v>3.5060975609756101E-2</v>
      </c>
      <c r="M23" s="77">
        <f t="shared" si="5"/>
        <v>0</v>
      </c>
      <c r="N23" s="77">
        <f t="shared" si="5"/>
        <v>4.2682926829268296E-2</v>
      </c>
      <c r="O23" s="77">
        <f t="shared" si="5"/>
        <v>2.1341463414634148E-2</v>
      </c>
      <c r="P23" s="77">
        <f t="shared" si="5"/>
        <v>3.0487804878048782E-3</v>
      </c>
    </row>
    <row r="24" spans="1:16" x14ac:dyDescent="0.3">
      <c r="A24" s="66" t="s">
        <v>365</v>
      </c>
      <c r="B24" s="82">
        <f>VLOOKUP(A24,'1d. Pivots for Regression'!$A$3:$B$25,2,0)</f>
        <v>7865.3991603957638</v>
      </c>
      <c r="C24" s="82">
        <f>B24/$D$30</f>
        <v>524.35994402638426</v>
      </c>
      <c r="D24" s="83">
        <f>GETPIVOTDATA("Sum of "&amp;D$1,'1d. Pivots for Regression'!$D$2,"Mapped product",$A24)</f>
        <v>715</v>
      </c>
      <c r="E24" s="83">
        <f>GETPIVOTDATA("Sum of "&amp;E$1,'1d. Pivots for Regression'!$D$2,"Mapped product",$A24)</f>
        <v>599</v>
      </c>
      <c r="F24" s="83">
        <f>GETPIVOTDATA("Sum of "&amp;F$1,'1d. Pivots for Regression'!$D$2,"Mapped product",$A24)</f>
        <v>16</v>
      </c>
      <c r="G24" s="83">
        <f>GETPIVOTDATA("Sum of "&amp;G$1,'1d. Pivots for Regression'!$D$2,"Mapped product",$A24)</f>
        <v>106</v>
      </c>
      <c r="H24" s="83">
        <f>GETPIVOTDATA("Sum of "&amp;H$1,'1d. Pivots for Regression'!$D$2,"Mapped product",$A24)</f>
        <v>145</v>
      </c>
      <c r="I24" s="83">
        <f>GETPIVOTDATA("Sum of "&amp;I$1,'1d. Pivots for Regression'!$D$2,"Mapped product",$A24)</f>
        <v>71</v>
      </c>
      <c r="J24" s="83">
        <f>GETPIVOTDATA("Sum of Total_WC",'1d. Pivots for Regression'!$D$2,"Mapped product",$A24)</f>
        <v>6464</v>
      </c>
      <c r="K24" s="77">
        <f t="shared" si="5"/>
        <v>0.11061262376237624</v>
      </c>
      <c r="L24" s="77">
        <f t="shared" si="5"/>
        <v>9.2667079207920791E-2</v>
      </c>
      <c r="M24" s="77">
        <f t="shared" si="5"/>
        <v>2.4752475247524753E-3</v>
      </c>
      <c r="N24" s="77">
        <f t="shared" si="5"/>
        <v>1.6398514851485149E-2</v>
      </c>
      <c r="O24" s="77">
        <f t="shared" si="5"/>
        <v>2.2431930693069306E-2</v>
      </c>
      <c r="P24" s="77">
        <f t="shared" si="5"/>
        <v>1.0983910891089108E-2</v>
      </c>
    </row>
    <row r="26" spans="1:16" x14ac:dyDescent="0.3">
      <c r="A26" s="46" t="s">
        <v>377</v>
      </c>
      <c r="B26" s="46" t="s">
        <v>381</v>
      </c>
      <c r="C26" s="46" t="s">
        <v>382</v>
      </c>
      <c r="D26" s="46" t="s">
        <v>389</v>
      </c>
    </row>
    <row r="27" spans="1:16" x14ac:dyDescent="0.3">
      <c r="A27" s="44" t="s">
        <v>378</v>
      </c>
      <c r="B27" s="78">
        <f>SUM(B2:B5)/4</f>
        <v>16350</v>
      </c>
      <c r="C27" s="81">
        <f>B27/$B$31</f>
        <v>40.875</v>
      </c>
      <c r="D27" s="44">
        <v>40</v>
      </c>
    </row>
    <row r="28" spans="1:16" x14ac:dyDescent="0.3">
      <c r="A28" s="44" t="s">
        <v>379</v>
      </c>
      <c r="B28" s="78">
        <f>SUM(B6:B10)/7</f>
        <v>34815.072524594725</v>
      </c>
      <c r="C28" s="81">
        <f t="shared" ref="C28:C30" si="6">B28/$B$31</f>
        <v>87.037681311486807</v>
      </c>
      <c r="D28" s="44">
        <v>90</v>
      </c>
    </row>
    <row r="29" spans="1:16" x14ac:dyDescent="0.3">
      <c r="A29" s="44" t="s">
        <v>380</v>
      </c>
      <c r="B29" s="78">
        <f>SUM(B11:B20)/16</f>
        <v>75700.318511398902</v>
      </c>
      <c r="C29" s="81">
        <f t="shared" si="6"/>
        <v>189.25079627849726</v>
      </c>
      <c r="D29" s="44">
        <v>190</v>
      </c>
    </row>
    <row r="30" spans="1:16" x14ac:dyDescent="0.3">
      <c r="A30" s="44" t="s">
        <v>384</v>
      </c>
      <c r="B30" s="79">
        <f>SUM(B21:B22,B24)/3</f>
        <v>5670.5973391795405</v>
      </c>
      <c r="C30" s="81">
        <f t="shared" si="6"/>
        <v>14.176493347948851</v>
      </c>
      <c r="D30" s="44">
        <v>15</v>
      </c>
    </row>
    <row r="31" spans="1:16" x14ac:dyDescent="0.3">
      <c r="A31" s="44" t="s">
        <v>383</v>
      </c>
      <c r="B31" s="44">
        <v>400</v>
      </c>
      <c r="C31" s="81">
        <v>1</v>
      </c>
      <c r="D31" s="80">
        <v>1</v>
      </c>
    </row>
  </sheetData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"/>
  <sheetViews>
    <sheetView workbookViewId="0">
      <selection sqref="A1:B1"/>
    </sheetView>
  </sheetViews>
  <sheetFormatPr defaultColWidth="9.09765625" defaultRowHeight="14.5" x14ac:dyDescent="0.3"/>
  <cols>
    <col min="1" max="1" width="40.09765625" style="44" bestFit="1" customWidth="1"/>
    <col min="2" max="2" width="15.09765625" style="44" bestFit="1" customWidth="1"/>
    <col min="3" max="3" width="12" style="44" bestFit="1" customWidth="1"/>
    <col min="4" max="4" width="15" style="44" bestFit="1" customWidth="1"/>
    <col min="5" max="5" width="10.69921875" style="44" bestFit="1" customWidth="1"/>
    <col min="6" max="6" width="8.3984375" style="44" bestFit="1" customWidth="1"/>
    <col min="7" max="7" width="11.8984375" style="44" bestFit="1" customWidth="1"/>
    <col min="8" max="8" width="10.69921875" style="44" bestFit="1" customWidth="1"/>
    <col min="9" max="9" width="24" style="44" bestFit="1" customWidth="1"/>
    <col min="10" max="10" width="21.8984375" style="44" customWidth="1"/>
    <col min="11" max="11" width="11.8984375" style="44" bestFit="1" customWidth="1"/>
    <col min="12" max="12" width="14.8984375" style="44" bestFit="1" customWidth="1"/>
    <col min="13" max="13" width="10.59765625" style="44" bestFit="1" customWidth="1"/>
    <col min="14" max="14" width="5.8984375" style="44" bestFit="1" customWidth="1"/>
    <col min="15" max="15" width="11.69921875" style="44" bestFit="1" customWidth="1"/>
    <col min="16" max="16" width="10.59765625" style="44" bestFit="1" customWidth="1"/>
    <col min="17" max="17" width="11.8984375" style="44" bestFit="1" customWidth="1"/>
    <col min="18" max="18" width="14.8984375" style="44" bestFit="1" customWidth="1"/>
    <col min="19" max="19" width="10.59765625" style="44" bestFit="1" customWidth="1"/>
    <col min="20" max="20" width="5.8984375" style="44" bestFit="1" customWidth="1"/>
    <col min="21" max="21" width="11.69921875" style="44" bestFit="1" customWidth="1"/>
    <col min="22" max="22" width="10.59765625" style="44" bestFit="1" customWidth="1"/>
    <col min="23" max="16384" width="9.09765625" style="44"/>
  </cols>
  <sheetData>
    <row r="1" spans="1:22" x14ac:dyDescent="0.3">
      <c r="A1" s="86" t="s">
        <v>288</v>
      </c>
      <c r="B1" s="87"/>
      <c r="C1" s="88" t="s">
        <v>289</v>
      </c>
      <c r="D1" s="89"/>
      <c r="E1" s="89"/>
      <c r="F1" s="89"/>
      <c r="G1" s="89"/>
      <c r="H1" s="89"/>
      <c r="I1" s="89"/>
      <c r="J1" s="90"/>
      <c r="K1" s="85" t="s">
        <v>346</v>
      </c>
      <c r="L1" s="85"/>
      <c r="M1" s="85"/>
      <c r="N1" s="85"/>
      <c r="O1" s="85"/>
      <c r="P1" s="85"/>
      <c r="Q1" s="84" t="s">
        <v>347</v>
      </c>
      <c r="R1" s="84"/>
      <c r="S1" s="84"/>
      <c r="T1" s="84"/>
      <c r="U1" s="84"/>
      <c r="V1" s="84"/>
    </row>
    <row r="2" spans="1:22" x14ac:dyDescent="0.3">
      <c r="A2" s="65" t="s">
        <v>262</v>
      </c>
      <c r="B2" s="65" t="s">
        <v>273</v>
      </c>
      <c r="C2" s="68" t="s">
        <v>206</v>
      </c>
      <c r="D2" s="68" t="s">
        <v>207</v>
      </c>
      <c r="E2" s="68" t="s">
        <v>208</v>
      </c>
      <c r="F2" s="68" t="s">
        <v>209</v>
      </c>
      <c r="G2" s="68" t="s">
        <v>210</v>
      </c>
      <c r="H2" s="68" t="s">
        <v>211</v>
      </c>
      <c r="I2" s="68" t="s">
        <v>344</v>
      </c>
      <c r="J2" s="68" t="s">
        <v>370</v>
      </c>
      <c r="K2" s="70" t="s">
        <v>206</v>
      </c>
      <c r="L2" s="70" t="s">
        <v>207</v>
      </c>
      <c r="M2" s="70" t="s">
        <v>208</v>
      </c>
      <c r="N2" s="70" t="s">
        <v>209</v>
      </c>
      <c r="O2" s="70" t="s">
        <v>210</v>
      </c>
      <c r="P2" s="70" t="s">
        <v>211</v>
      </c>
      <c r="Q2" s="73" t="s">
        <v>206</v>
      </c>
      <c r="R2" s="73" t="s">
        <v>207</v>
      </c>
      <c r="S2" s="73" t="s">
        <v>208</v>
      </c>
      <c r="T2" s="73" t="s">
        <v>209</v>
      </c>
      <c r="U2" s="73" t="s">
        <v>210</v>
      </c>
      <c r="V2" s="73" t="s">
        <v>211</v>
      </c>
    </row>
    <row r="3" spans="1:22" x14ac:dyDescent="0.3">
      <c r="A3" s="66" t="s">
        <v>316</v>
      </c>
      <c r="B3" s="67">
        <f>VLOOKUP(A3,'1d. Pivots for Regression'!$A$3:$B$25,2,0)</f>
        <v>13600</v>
      </c>
      <c r="C3" s="69">
        <f>GETPIVOTDATA("Sum of "&amp;C$2,'1d. Pivots for Regression'!$D$2,"Mapped product",$A3)</f>
        <v>632</v>
      </c>
      <c r="D3" s="69">
        <f>GETPIVOTDATA("Sum of "&amp;D$2,'1d. Pivots for Regression'!$D$2,"Mapped product",$A3)</f>
        <v>746</v>
      </c>
      <c r="E3" s="69">
        <f>GETPIVOTDATA("Sum of "&amp;E$2,'1d. Pivots for Regression'!$D$2,"Mapped product",$A3)</f>
        <v>12</v>
      </c>
      <c r="F3" s="69">
        <f>GETPIVOTDATA("Sum of "&amp;F$2,'1d. Pivots for Regression'!$D$2,"Mapped product",$A3)</f>
        <v>89</v>
      </c>
      <c r="G3" s="69">
        <f>GETPIVOTDATA("Sum of "&amp;G$2,'1d. Pivots for Regression'!$D$2,"Mapped product",$A3)</f>
        <v>159</v>
      </c>
      <c r="H3" s="69">
        <f>GETPIVOTDATA("Sum of "&amp;H$2,'1d. Pivots for Regression'!$D$2,"Mapped product",$A3)</f>
        <v>78</v>
      </c>
      <c r="I3" s="69">
        <f>GETPIVOTDATA("Sum of Total_WC",'1d. Pivots for Regression'!$D$2,"Mapped product",$A3)</f>
        <v>7174</v>
      </c>
      <c r="J3" s="69">
        <f>SUM(C3:H3)</f>
        <v>1716</v>
      </c>
      <c r="K3" s="71">
        <f t="shared" ref="K3:K18" si="0">C3/$I3</f>
        <v>8.8095901867856152E-2</v>
      </c>
      <c r="L3" s="71">
        <f t="shared" ref="L3:L18" si="1">D3/$I3</f>
        <v>0.10398661834402008</v>
      </c>
      <c r="M3" s="71">
        <f t="shared" ref="M3:M18" si="2">E3/$I3</f>
        <v>1.6727069974909396E-3</v>
      </c>
      <c r="N3" s="71">
        <f t="shared" ref="N3:N18" si="3">F3/$I3</f>
        <v>1.2405910231391135E-2</v>
      </c>
      <c r="O3" s="71">
        <f t="shared" ref="O3:O18" si="4">G3/$I3</f>
        <v>2.2163367716754947E-2</v>
      </c>
      <c r="P3" s="71">
        <f t="shared" ref="P3:P18" si="5">H3/$I3</f>
        <v>1.0872595483691107E-2</v>
      </c>
      <c r="Q3" s="74">
        <f t="shared" ref="Q3:Q25" si="6">C3/$J3</f>
        <v>0.36829836829836832</v>
      </c>
      <c r="R3" s="74">
        <f t="shared" ref="R3:R25" si="7">D3/$J3</f>
        <v>0.43473193473193472</v>
      </c>
      <c r="S3" s="74">
        <f t="shared" ref="S3:S25" si="8">E3/$J3</f>
        <v>6.993006993006993E-3</v>
      </c>
      <c r="T3" s="74">
        <f t="shared" ref="T3:T25" si="9">F3/$J3</f>
        <v>5.1864801864801864E-2</v>
      </c>
      <c r="U3" s="74">
        <f t="shared" ref="U3:U25" si="10">G3/$J3</f>
        <v>9.2657342657342656E-2</v>
      </c>
      <c r="V3" s="74">
        <f t="shared" ref="V3:V25" si="11">H3/$J3</f>
        <v>4.5454545454545456E-2</v>
      </c>
    </row>
    <row r="4" spans="1:22" x14ac:dyDescent="0.3">
      <c r="A4" s="66" t="s">
        <v>318</v>
      </c>
      <c r="B4" s="67">
        <f>VLOOKUP(A4,'1d. Pivots for Regression'!$A$3:$B$25,2,0)</f>
        <v>11600</v>
      </c>
      <c r="C4" s="69">
        <f>GETPIVOTDATA("Sum of "&amp;C$2,'1d. Pivots for Regression'!$D$2,"Mapped product",$A4)</f>
        <v>24</v>
      </c>
      <c r="D4" s="69">
        <f>GETPIVOTDATA("Sum of "&amp;D$2,'1d. Pivots for Regression'!$D$2,"Mapped product",$A4)</f>
        <v>29</v>
      </c>
      <c r="E4" s="69">
        <f>GETPIVOTDATA("Sum of "&amp;E$2,'1d. Pivots for Regression'!$D$2,"Mapped product",$A4)</f>
        <v>4</v>
      </c>
      <c r="F4" s="69">
        <f>GETPIVOTDATA("Sum of "&amp;F$2,'1d. Pivots for Regression'!$D$2,"Mapped product",$A4)</f>
        <v>8</v>
      </c>
      <c r="G4" s="69">
        <f>GETPIVOTDATA("Sum of "&amp;G$2,'1d. Pivots for Regression'!$D$2,"Mapped product",$A4)</f>
        <v>14</v>
      </c>
      <c r="H4" s="69">
        <f>GETPIVOTDATA("Sum of "&amp;H$2,'1d. Pivots for Regression'!$D$2,"Mapped product",$A4)</f>
        <v>6</v>
      </c>
      <c r="I4" s="69">
        <f>GETPIVOTDATA("Sum of Total_WC",'1d. Pivots for Regression'!$D$2,"Mapped product",$A4)</f>
        <v>337</v>
      </c>
      <c r="J4" s="69">
        <f t="shared" ref="J4:J21" si="12">SUM(C4:H4)</f>
        <v>85</v>
      </c>
      <c r="K4" s="71">
        <f t="shared" si="0"/>
        <v>7.1216617210682495E-2</v>
      </c>
      <c r="L4" s="71">
        <f t="shared" si="1"/>
        <v>8.6053412462908013E-2</v>
      </c>
      <c r="M4" s="71">
        <f t="shared" si="2"/>
        <v>1.1869436201780416E-2</v>
      </c>
      <c r="N4" s="71">
        <f t="shared" si="3"/>
        <v>2.3738872403560832E-2</v>
      </c>
      <c r="O4" s="71">
        <f t="shared" si="4"/>
        <v>4.1543026706231452E-2</v>
      </c>
      <c r="P4" s="71">
        <f t="shared" si="5"/>
        <v>1.7804154302670624E-2</v>
      </c>
      <c r="Q4" s="74">
        <f t="shared" si="6"/>
        <v>0.28235294117647058</v>
      </c>
      <c r="R4" s="74">
        <f t="shared" si="7"/>
        <v>0.3411764705882353</v>
      </c>
      <c r="S4" s="74">
        <f t="shared" si="8"/>
        <v>4.7058823529411764E-2</v>
      </c>
      <c r="T4" s="74">
        <f t="shared" si="9"/>
        <v>9.4117647058823528E-2</v>
      </c>
      <c r="U4" s="74">
        <f t="shared" si="10"/>
        <v>0.16470588235294117</v>
      </c>
      <c r="V4" s="74">
        <f t="shared" si="11"/>
        <v>7.0588235294117646E-2</v>
      </c>
    </row>
    <row r="5" spans="1:22" x14ac:dyDescent="0.3">
      <c r="A5" s="66" t="s">
        <v>320</v>
      </c>
      <c r="B5" s="67">
        <f>VLOOKUP(A5,'1d. Pivots for Regression'!$A$3:$B$25,2,0)</f>
        <v>17700</v>
      </c>
      <c r="C5" s="69">
        <f>GETPIVOTDATA("Sum of "&amp;C$2,'1d. Pivots for Regression'!$D$2,"Mapped product",$A5)</f>
        <v>219</v>
      </c>
      <c r="D5" s="69">
        <f>GETPIVOTDATA("Sum of "&amp;D$2,'1d. Pivots for Regression'!$D$2,"Mapped product",$A5)</f>
        <v>316</v>
      </c>
      <c r="E5" s="69">
        <f>GETPIVOTDATA("Sum of "&amp;E$2,'1d. Pivots for Regression'!$D$2,"Mapped product",$A5)</f>
        <v>3</v>
      </c>
      <c r="F5" s="69">
        <f>GETPIVOTDATA("Sum of "&amp;F$2,'1d. Pivots for Regression'!$D$2,"Mapped product",$A5)</f>
        <v>64</v>
      </c>
      <c r="G5" s="69">
        <f>GETPIVOTDATA("Sum of "&amp;G$2,'1d. Pivots for Regression'!$D$2,"Mapped product",$A5)</f>
        <v>69</v>
      </c>
      <c r="H5" s="69">
        <f>GETPIVOTDATA("Sum of "&amp;H$2,'1d. Pivots for Regression'!$D$2,"Mapped product",$A5)</f>
        <v>39</v>
      </c>
      <c r="I5" s="69">
        <f>GETPIVOTDATA("Sum of Total_WC",'1d. Pivots for Regression'!$D$2,"Mapped product",$A5)</f>
        <v>3159</v>
      </c>
      <c r="J5" s="69">
        <f t="shared" si="12"/>
        <v>710</v>
      </c>
      <c r="K5" s="71">
        <f t="shared" si="0"/>
        <v>6.9325735992402659E-2</v>
      </c>
      <c r="L5" s="71">
        <f t="shared" si="1"/>
        <v>0.10003165558721114</v>
      </c>
      <c r="M5" s="71">
        <f t="shared" si="2"/>
        <v>9.4966761633428305E-4</v>
      </c>
      <c r="N5" s="71">
        <f t="shared" si="3"/>
        <v>2.0259575815131371E-2</v>
      </c>
      <c r="O5" s="71">
        <f t="shared" si="4"/>
        <v>2.184235517568851E-2</v>
      </c>
      <c r="P5" s="71">
        <f t="shared" si="5"/>
        <v>1.2345679012345678E-2</v>
      </c>
      <c r="Q5" s="74">
        <f t="shared" si="6"/>
        <v>0.30845070422535209</v>
      </c>
      <c r="R5" s="74">
        <f t="shared" si="7"/>
        <v>0.44507042253521129</v>
      </c>
      <c r="S5" s="74">
        <f t="shared" si="8"/>
        <v>4.2253521126760559E-3</v>
      </c>
      <c r="T5" s="74">
        <f t="shared" si="9"/>
        <v>9.014084507042254E-2</v>
      </c>
      <c r="U5" s="74">
        <f t="shared" si="10"/>
        <v>9.7183098591549291E-2</v>
      </c>
      <c r="V5" s="74">
        <f t="shared" si="11"/>
        <v>5.4929577464788736E-2</v>
      </c>
    </row>
    <row r="6" spans="1:22" x14ac:dyDescent="0.3">
      <c r="A6" s="66" t="s">
        <v>321</v>
      </c>
      <c r="B6" s="67">
        <f>VLOOKUP(A6,'1d. Pivots for Regression'!$A$3:$B$25,2,0)</f>
        <v>22500</v>
      </c>
      <c r="C6" s="69">
        <f>GETPIVOTDATA("Sum of "&amp;C$2,'1d. Pivots for Regression'!$D$2,"Mapped product",$A6)</f>
        <v>153</v>
      </c>
      <c r="D6" s="69">
        <f>GETPIVOTDATA("Sum of "&amp;D$2,'1d. Pivots for Regression'!$D$2,"Mapped product",$A6)</f>
        <v>198</v>
      </c>
      <c r="E6" s="69">
        <f>GETPIVOTDATA("Sum of "&amp;E$2,'1d. Pivots for Regression'!$D$2,"Mapped product",$A6)</f>
        <v>2</v>
      </c>
      <c r="F6" s="69">
        <f>GETPIVOTDATA("Sum of "&amp;F$2,'1d. Pivots for Regression'!$D$2,"Mapped product",$A6)</f>
        <v>59</v>
      </c>
      <c r="G6" s="69">
        <f>GETPIVOTDATA("Sum of "&amp;G$2,'1d. Pivots for Regression'!$D$2,"Mapped product",$A6)</f>
        <v>40</v>
      </c>
      <c r="H6" s="69">
        <f>GETPIVOTDATA("Sum of "&amp;H$2,'1d. Pivots for Regression'!$D$2,"Mapped product",$A6)</f>
        <v>19</v>
      </c>
      <c r="I6" s="69">
        <f>GETPIVOTDATA("Sum of Total_WC",'1d. Pivots for Regression'!$D$2,"Mapped product",$A6)</f>
        <v>2196</v>
      </c>
      <c r="J6" s="69">
        <f t="shared" si="12"/>
        <v>471</v>
      </c>
      <c r="K6" s="71">
        <f t="shared" si="0"/>
        <v>6.9672131147540978E-2</v>
      </c>
      <c r="L6" s="71">
        <f t="shared" si="1"/>
        <v>9.0163934426229511E-2</v>
      </c>
      <c r="M6" s="71">
        <f t="shared" si="2"/>
        <v>9.1074681238615665E-4</v>
      </c>
      <c r="N6" s="71">
        <f t="shared" si="3"/>
        <v>2.6867030965391621E-2</v>
      </c>
      <c r="O6" s="71">
        <f t="shared" si="4"/>
        <v>1.8214936247723135E-2</v>
      </c>
      <c r="P6" s="71">
        <f t="shared" si="5"/>
        <v>8.6520947176684879E-3</v>
      </c>
      <c r="Q6" s="74">
        <f t="shared" si="6"/>
        <v>0.32484076433121017</v>
      </c>
      <c r="R6" s="74">
        <f t="shared" si="7"/>
        <v>0.42038216560509556</v>
      </c>
      <c r="S6" s="74">
        <f t="shared" si="8"/>
        <v>4.246284501061571E-3</v>
      </c>
      <c r="T6" s="74">
        <f t="shared" si="9"/>
        <v>0.12526539278131635</v>
      </c>
      <c r="U6" s="74">
        <f t="shared" si="10"/>
        <v>8.4925690021231418E-2</v>
      </c>
      <c r="V6" s="74">
        <f t="shared" si="11"/>
        <v>4.0339702760084924E-2</v>
      </c>
    </row>
    <row r="7" spans="1:22" x14ac:dyDescent="0.3">
      <c r="A7" s="66" t="s">
        <v>327</v>
      </c>
      <c r="B7" s="67">
        <f>VLOOKUP(A7,'1d. Pivots for Regression'!$A$3:$B$25,2,0)</f>
        <v>65400</v>
      </c>
      <c r="C7" s="69">
        <f>GETPIVOTDATA("Sum of "&amp;C$2,'1d. Pivots for Regression'!$D$2,"Mapped product",$A7)</f>
        <v>129</v>
      </c>
      <c r="D7" s="69">
        <f>GETPIVOTDATA("Sum of "&amp;D$2,'1d. Pivots for Regression'!$D$2,"Mapped product",$A7)</f>
        <v>169</v>
      </c>
      <c r="E7" s="69">
        <f>GETPIVOTDATA("Sum of "&amp;E$2,'1d. Pivots for Regression'!$D$2,"Mapped product",$A7)</f>
        <v>3</v>
      </c>
      <c r="F7" s="69">
        <f>GETPIVOTDATA("Sum of "&amp;F$2,'1d. Pivots for Regression'!$D$2,"Mapped product",$A7)</f>
        <v>22</v>
      </c>
      <c r="G7" s="69">
        <f>GETPIVOTDATA("Sum of "&amp;G$2,'1d. Pivots for Regression'!$D$2,"Mapped product",$A7)</f>
        <v>28</v>
      </c>
      <c r="H7" s="69">
        <f>GETPIVOTDATA("Sum of "&amp;H$2,'1d. Pivots for Regression'!$D$2,"Mapped product",$A7)</f>
        <v>16</v>
      </c>
      <c r="I7" s="69">
        <f>GETPIVOTDATA("Sum of Total_WC",'1d. Pivots for Regression'!$D$2,"Mapped product",$A7)</f>
        <v>1638</v>
      </c>
      <c r="J7" s="69">
        <f t="shared" si="12"/>
        <v>367</v>
      </c>
      <c r="K7" s="71">
        <f t="shared" si="0"/>
        <v>7.8754578754578752E-2</v>
      </c>
      <c r="L7" s="71">
        <f t="shared" si="1"/>
        <v>0.10317460317460317</v>
      </c>
      <c r="M7" s="71">
        <f t="shared" si="2"/>
        <v>1.8315018315018315E-3</v>
      </c>
      <c r="N7" s="71">
        <f t="shared" si="3"/>
        <v>1.3431013431013432E-2</v>
      </c>
      <c r="O7" s="71">
        <f t="shared" si="4"/>
        <v>1.7094017094017096E-2</v>
      </c>
      <c r="P7" s="71">
        <f t="shared" si="5"/>
        <v>9.768009768009768E-3</v>
      </c>
      <c r="Q7" s="74">
        <f t="shared" si="6"/>
        <v>0.35149863760217986</v>
      </c>
      <c r="R7" s="74">
        <f t="shared" si="7"/>
        <v>0.46049046321525888</v>
      </c>
      <c r="S7" s="74">
        <f t="shared" si="8"/>
        <v>8.1743869209809257E-3</v>
      </c>
      <c r="T7" s="74">
        <f t="shared" si="9"/>
        <v>5.9945504087193457E-2</v>
      </c>
      <c r="U7" s="74">
        <f t="shared" si="10"/>
        <v>7.6294277929155316E-2</v>
      </c>
      <c r="V7" s="74">
        <f t="shared" si="11"/>
        <v>4.3596730245231606E-2</v>
      </c>
    </row>
    <row r="8" spans="1:22" x14ac:dyDescent="0.3">
      <c r="A8" s="66" t="s">
        <v>145</v>
      </c>
      <c r="B8" s="67">
        <f>VLOOKUP(A8,'1d. Pivots for Regression'!$A$3:$B$25,2,0)</f>
        <v>31729.103591697651</v>
      </c>
      <c r="C8" s="69">
        <f>GETPIVOTDATA("Sum of "&amp;C$2,'1d. Pivots for Regression'!$D$2,"Mapped product",$A8)</f>
        <v>431</v>
      </c>
      <c r="D8" s="69">
        <f>GETPIVOTDATA("Sum of "&amp;D$2,'1d. Pivots for Regression'!$D$2,"Mapped product",$A8)</f>
        <v>153</v>
      </c>
      <c r="E8" s="69">
        <f>GETPIVOTDATA("Sum of "&amp;E$2,'1d. Pivots for Regression'!$D$2,"Mapped product",$A8)</f>
        <v>0</v>
      </c>
      <c r="F8" s="69">
        <f>GETPIVOTDATA("Sum of "&amp;F$2,'1d. Pivots for Regression'!$D$2,"Mapped product",$A8)</f>
        <v>77</v>
      </c>
      <c r="G8" s="69">
        <f>GETPIVOTDATA("Sum of "&amp;G$2,'1d. Pivots for Regression'!$D$2,"Mapped product",$A8)</f>
        <v>38</v>
      </c>
      <c r="H8" s="69">
        <f>GETPIVOTDATA("Sum of "&amp;H$2,'1d. Pivots for Regression'!$D$2,"Mapped product",$A8)</f>
        <v>19</v>
      </c>
      <c r="I8" s="69">
        <f>GETPIVOTDATA("Sum of Total_WC",'1d. Pivots for Regression'!$D$2,"Mapped product",$A8)</f>
        <v>3729</v>
      </c>
      <c r="J8" s="69">
        <f t="shared" si="12"/>
        <v>718</v>
      </c>
      <c r="K8" s="71">
        <f t="shared" si="0"/>
        <v>0.11558058460713327</v>
      </c>
      <c r="L8" s="71">
        <f t="shared" si="1"/>
        <v>4.1029766693483509E-2</v>
      </c>
      <c r="M8" s="71">
        <f t="shared" si="2"/>
        <v>0</v>
      </c>
      <c r="N8" s="71">
        <f t="shared" si="3"/>
        <v>2.0648967551622419E-2</v>
      </c>
      <c r="O8" s="71">
        <f t="shared" si="4"/>
        <v>1.0190399570930545E-2</v>
      </c>
      <c r="P8" s="71">
        <f t="shared" si="5"/>
        <v>5.0951997854652726E-3</v>
      </c>
      <c r="Q8" s="74">
        <f t="shared" si="6"/>
        <v>0.60027855153203347</v>
      </c>
      <c r="R8" s="74">
        <f t="shared" si="7"/>
        <v>0.21309192200557103</v>
      </c>
      <c r="S8" s="74">
        <f t="shared" si="8"/>
        <v>0</v>
      </c>
      <c r="T8" s="74">
        <f t="shared" si="9"/>
        <v>0.10724233983286909</v>
      </c>
      <c r="U8" s="74">
        <f t="shared" si="10"/>
        <v>5.2924791086350974E-2</v>
      </c>
      <c r="V8" s="74">
        <f t="shared" si="11"/>
        <v>2.6462395543175487E-2</v>
      </c>
    </row>
    <row r="9" spans="1:22" x14ac:dyDescent="0.3">
      <c r="A9" s="66" t="s">
        <v>146</v>
      </c>
      <c r="B9" s="67">
        <f>VLOOKUP(A9,'1d. Pivots for Regression'!$A$3:$B$25,2,0)</f>
        <v>35915.369141870928</v>
      </c>
      <c r="C9" s="69">
        <f>GETPIVOTDATA("Sum of "&amp;C$2,'1d. Pivots for Regression'!$D$2,"Mapped product",$A9)</f>
        <v>26</v>
      </c>
      <c r="D9" s="69">
        <f>GETPIVOTDATA("Sum of "&amp;D$2,'1d. Pivots for Regression'!$D$2,"Mapped product",$A9)</f>
        <v>35</v>
      </c>
      <c r="E9" s="69">
        <f>GETPIVOTDATA("Sum of "&amp;E$2,'1d. Pivots for Regression'!$D$2,"Mapped product",$A9)</f>
        <v>1</v>
      </c>
      <c r="F9" s="69">
        <f>GETPIVOTDATA("Sum of "&amp;F$2,'1d. Pivots for Regression'!$D$2,"Mapped product",$A9)</f>
        <v>3</v>
      </c>
      <c r="G9" s="69">
        <f>GETPIVOTDATA("Sum of "&amp;G$2,'1d. Pivots for Regression'!$D$2,"Mapped product",$A9)</f>
        <v>12</v>
      </c>
      <c r="H9" s="69">
        <f>GETPIVOTDATA("Sum of "&amp;H$2,'1d. Pivots for Regression'!$D$2,"Mapped product",$A9)</f>
        <v>3</v>
      </c>
      <c r="I9" s="69">
        <f>GETPIVOTDATA("Sum of Total_WC",'1d. Pivots for Regression'!$D$2,"Mapped product",$A9)</f>
        <v>558</v>
      </c>
      <c r="J9" s="69">
        <f t="shared" si="12"/>
        <v>80</v>
      </c>
      <c r="K9" s="71">
        <f t="shared" si="0"/>
        <v>4.6594982078853049E-2</v>
      </c>
      <c r="L9" s="71">
        <f t="shared" si="1"/>
        <v>6.2724014336917558E-2</v>
      </c>
      <c r="M9" s="71">
        <f t="shared" si="2"/>
        <v>1.7921146953405018E-3</v>
      </c>
      <c r="N9" s="71">
        <f t="shared" si="3"/>
        <v>5.3763440860215058E-3</v>
      </c>
      <c r="O9" s="71">
        <f t="shared" si="4"/>
        <v>2.1505376344086023E-2</v>
      </c>
      <c r="P9" s="71">
        <f t="shared" si="5"/>
        <v>5.3763440860215058E-3</v>
      </c>
      <c r="Q9" s="74">
        <f t="shared" si="6"/>
        <v>0.32500000000000001</v>
      </c>
      <c r="R9" s="74">
        <f t="shared" si="7"/>
        <v>0.4375</v>
      </c>
      <c r="S9" s="74">
        <f t="shared" si="8"/>
        <v>1.2500000000000001E-2</v>
      </c>
      <c r="T9" s="74">
        <f t="shared" si="9"/>
        <v>3.7499999999999999E-2</v>
      </c>
      <c r="U9" s="74">
        <f t="shared" si="10"/>
        <v>0.15</v>
      </c>
      <c r="V9" s="74">
        <f t="shared" si="11"/>
        <v>3.7499999999999999E-2</v>
      </c>
    </row>
    <row r="10" spans="1:22" x14ac:dyDescent="0.3">
      <c r="A10" s="66" t="s">
        <v>304</v>
      </c>
      <c r="B10" s="67">
        <f>VLOOKUP(A10,'1d. Pivots for Regression'!$A$3:$B$25,2,0)</f>
        <v>77516.314313348688</v>
      </c>
      <c r="C10" s="69">
        <f>GETPIVOTDATA("Sum of "&amp;C$2,'1d. Pivots for Regression'!$D$2,"Mapped product",$A10)</f>
        <v>190</v>
      </c>
      <c r="D10" s="69">
        <f>GETPIVOTDATA("Sum of "&amp;D$2,'1d. Pivots for Regression'!$D$2,"Mapped product",$A10)</f>
        <v>163</v>
      </c>
      <c r="E10" s="69">
        <f>GETPIVOTDATA("Sum of "&amp;E$2,'1d. Pivots for Regression'!$D$2,"Mapped product",$A10)</f>
        <v>10</v>
      </c>
      <c r="F10" s="69">
        <f>GETPIVOTDATA("Sum of "&amp;F$2,'1d. Pivots for Regression'!$D$2,"Mapped product",$A10)</f>
        <v>74</v>
      </c>
      <c r="G10" s="69">
        <f>GETPIVOTDATA("Sum of "&amp;G$2,'1d. Pivots for Regression'!$D$2,"Mapped product",$A10)</f>
        <v>60</v>
      </c>
      <c r="H10" s="69">
        <f>GETPIVOTDATA("Sum of "&amp;H$2,'1d. Pivots for Regression'!$D$2,"Mapped product",$A10)</f>
        <v>18</v>
      </c>
      <c r="I10" s="69">
        <f>GETPIVOTDATA("Sum of Total_WC",'1d. Pivots for Regression'!$D$2,"Mapped product",$A10)</f>
        <v>2402</v>
      </c>
      <c r="J10" s="69">
        <f t="shared" si="12"/>
        <v>515</v>
      </c>
      <c r="K10" s="71">
        <f t="shared" si="0"/>
        <v>7.9100749375520404E-2</v>
      </c>
      <c r="L10" s="71">
        <f t="shared" si="1"/>
        <v>6.7860116569525397E-2</v>
      </c>
      <c r="M10" s="71">
        <f t="shared" si="2"/>
        <v>4.163197335553705E-3</v>
      </c>
      <c r="N10" s="71">
        <f t="shared" si="3"/>
        <v>3.0807660283097418E-2</v>
      </c>
      <c r="O10" s="71">
        <f t="shared" si="4"/>
        <v>2.497918401332223E-2</v>
      </c>
      <c r="P10" s="71">
        <f t="shared" si="5"/>
        <v>7.4937552039966698E-3</v>
      </c>
      <c r="Q10" s="74">
        <f t="shared" si="6"/>
        <v>0.36893203883495146</v>
      </c>
      <c r="R10" s="74">
        <f t="shared" si="7"/>
        <v>0.31650485436893205</v>
      </c>
      <c r="S10" s="74">
        <f t="shared" si="8"/>
        <v>1.9417475728155338E-2</v>
      </c>
      <c r="T10" s="74">
        <f t="shared" si="9"/>
        <v>0.1436893203883495</v>
      </c>
      <c r="U10" s="74">
        <f t="shared" si="10"/>
        <v>0.11650485436893204</v>
      </c>
      <c r="V10" s="74">
        <f t="shared" si="11"/>
        <v>3.4951456310679613E-2</v>
      </c>
    </row>
    <row r="11" spans="1:22" x14ac:dyDescent="0.3">
      <c r="A11" s="66" t="s">
        <v>328</v>
      </c>
      <c r="B11" s="67">
        <f>VLOOKUP(A11,'1d. Pivots for Regression'!$A$3:$B$25,2,0)</f>
        <v>33144.720625245842</v>
      </c>
      <c r="C11" s="69">
        <f>GETPIVOTDATA("Sum of "&amp;C$2,'1d. Pivots for Regression'!$D$2,"Mapped product",$A11)</f>
        <v>246</v>
      </c>
      <c r="D11" s="69">
        <f>GETPIVOTDATA("Sum of "&amp;D$2,'1d. Pivots for Regression'!$D$2,"Mapped product",$A11)</f>
        <v>193</v>
      </c>
      <c r="E11" s="69">
        <f>GETPIVOTDATA("Sum of "&amp;E$2,'1d. Pivots for Regression'!$D$2,"Mapped product",$A11)</f>
        <v>10</v>
      </c>
      <c r="F11" s="69">
        <f>GETPIVOTDATA("Sum of "&amp;F$2,'1d. Pivots for Regression'!$D$2,"Mapped product",$A11)</f>
        <v>68</v>
      </c>
      <c r="G11" s="69">
        <f>GETPIVOTDATA("Sum of "&amp;G$2,'1d. Pivots for Regression'!$D$2,"Mapped product",$A11)</f>
        <v>85</v>
      </c>
      <c r="H11" s="69">
        <f>GETPIVOTDATA("Sum of "&amp;H$2,'1d. Pivots for Regression'!$D$2,"Mapped product",$A11)</f>
        <v>25</v>
      </c>
      <c r="I11" s="69">
        <f>GETPIVOTDATA("Sum of Total_WC",'1d. Pivots for Regression'!$D$2,"Mapped product",$A11)</f>
        <v>2807</v>
      </c>
      <c r="J11" s="69">
        <f t="shared" si="12"/>
        <v>627</v>
      </c>
      <c r="K11" s="71">
        <f t="shared" si="0"/>
        <v>8.7638047737798361E-2</v>
      </c>
      <c r="L11" s="71">
        <f t="shared" si="1"/>
        <v>6.8756679729248302E-2</v>
      </c>
      <c r="M11" s="71">
        <f t="shared" si="2"/>
        <v>3.5625222657641609E-3</v>
      </c>
      <c r="N11" s="71">
        <f t="shared" si="3"/>
        <v>2.4225151407196294E-2</v>
      </c>
      <c r="O11" s="71">
        <f t="shared" si="4"/>
        <v>3.0281439258995367E-2</v>
      </c>
      <c r="P11" s="71">
        <f t="shared" si="5"/>
        <v>8.9063056644104032E-3</v>
      </c>
      <c r="Q11" s="74">
        <f t="shared" si="6"/>
        <v>0.3923444976076555</v>
      </c>
      <c r="R11" s="74">
        <f t="shared" si="7"/>
        <v>0.30781499202551832</v>
      </c>
      <c r="S11" s="74">
        <f t="shared" si="8"/>
        <v>1.5948963317384369E-2</v>
      </c>
      <c r="T11" s="74">
        <f t="shared" si="9"/>
        <v>0.10845295055821372</v>
      </c>
      <c r="U11" s="74">
        <f t="shared" si="10"/>
        <v>0.13556618819776714</v>
      </c>
      <c r="V11" s="74">
        <f t="shared" si="11"/>
        <v>3.9872408293460927E-2</v>
      </c>
    </row>
    <row r="12" spans="1:22" x14ac:dyDescent="0.3">
      <c r="A12" s="66" t="s">
        <v>329</v>
      </c>
      <c r="B12" s="67">
        <f>VLOOKUP(A12,'1d. Pivots for Regression'!$A$3:$B$25,2,0)</f>
        <v>47600</v>
      </c>
      <c r="C12" s="69">
        <f>GETPIVOTDATA("Sum of "&amp;C$2,'1d. Pivots for Regression'!$D$2,"Mapped product",$A12)</f>
        <v>445</v>
      </c>
      <c r="D12" s="69">
        <f>GETPIVOTDATA("Sum of "&amp;D$2,'1d. Pivots for Regression'!$D$2,"Mapped product",$A12)</f>
        <v>752</v>
      </c>
      <c r="E12" s="69">
        <f>GETPIVOTDATA("Sum of "&amp;E$2,'1d. Pivots for Regression'!$D$2,"Mapped product",$A12)</f>
        <v>12</v>
      </c>
      <c r="F12" s="69">
        <f>GETPIVOTDATA("Sum of "&amp;F$2,'1d. Pivots for Regression'!$D$2,"Mapped product",$A12)</f>
        <v>79</v>
      </c>
      <c r="G12" s="69">
        <f>GETPIVOTDATA("Sum of "&amp;G$2,'1d. Pivots for Regression'!$D$2,"Mapped product",$A12)</f>
        <v>134</v>
      </c>
      <c r="H12" s="69">
        <f>GETPIVOTDATA("Sum of "&amp;H$2,'1d. Pivots for Regression'!$D$2,"Mapped product",$A12)</f>
        <v>63</v>
      </c>
      <c r="I12" s="69">
        <f>GETPIVOTDATA("Sum of Total_WC",'1d. Pivots for Regression'!$D$2,"Mapped product",$A12)</f>
        <v>6578</v>
      </c>
      <c r="J12" s="69">
        <f t="shared" si="12"/>
        <v>1485</v>
      </c>
      <c r="K12" s="71">
        <f t="shared" si="0"/>
        <v>6.764974156278504E-2</v>
      </c>
      <c r="L12" s="71">
        <f t="shared" si="1"/>
        <v>0.1143204621465491</v>
      </c>
      <c r="M12" s="71">
        <f t="shared" si="2"/>
        <v>1.8242626938279112E-3</v>
      </c>
      <c r="N12" s="71">
        <f t="shared" si="3"/>
        <v>1.2009729401033748E-2</v>
      </c>
      <c r="O12" s="71">
        <f t="shared" si="4"/>
        <v>2.0370933414411676E-2</v>
      </c>
      <c r="P12" s="71">
        <f t="shared" si="5"/>
        <v>9.577379142596534E-3</v>
      </c>
      <c r="Q12" s="74">
        <f t="shared" si="6"/>
        <v>0.29966329966329969</v>
      </c>
      <c r="R12" s="74">
        <f t="shared" si="7"/>
        <v>0.5063973063973064</v>
      </c>
      <c r="S12" s="74">
        <f t="shared" si="8"/>
        <v>8.0808080808080808E-3</v>
      </c>
      <c r="T12" s="74">
        <f t="shared" si="9"/>
        <v>5.3198653198653197E-2</v>
      </c>
      <c r="U12" s="74">
        <f t="shared" si="10"/>
        <v>9.0235690235690239E-2</v>
      </c>
      <c r="V12" s="74">
        <f t="shared" si="11"/>
        <v>4.2424242424242427E-2</v>
      </c>
    </row>
    <row r="13" spans="1:22" x14ac:dyDescent="0.3">
      <c r="A13" s="66" t="s">
        <v>330</v>
      </c>
      <c r="B13" s="67">
        <f>VLOOKUP(A13,'1d. Pivots for Regression'!$A$3:$B$25,2,0)</f>
        <v>30070</v>
      </c>
      <c r="C13" s="69">
        <f>GETPIVOTDATA("Sum of "&amp;C$2,'1d. Pivots for Regression'!$D$2,"Mapped product",$A13)</f>
        <v>571</v>
      </c>
      <c r="D13" s="69">
        <f>GETPIVOTDATA("Sum of "&amp;D$2,'1d. Pivots for Regression'!$D$2,"Mapped product",$A13)</f>
        <v>798</v>
      </c>
      <c r="E13" s="69">
        <f>GETPIVOTDATA("Sum of "&amp;E$2,'1d. Pivots for Regression'!$D$2,"Mapped product",$A13)</f>
        <v>11</v>
      </c>
      <c r="F13" s="69">
        <f>GETPIVOTDATA("Sum of "&amp;F$2,'1d. Pivots for Regression'!$D$2,"Mapped product",$A13)</f>
        <v>92</v>
      </c>
      <c r="G13" s="69">
        <f>GETPIVOTDATA("Sum of "&amp;G$2,'1d. Pivots for Regression'!$D$2,"Mapped product",$A13)</f>
        <v>135</v>
      </c>
      <c r="H13" s="69">
        <f>GETPIVOTDATA("Sum of "&amp;H$2,'1d. Pivots for Regression'!$D$2,"Mapped product",$A13)</f>
        <v>83</v>
      </c>
      <c r="I13" s="69">
        <f>GETPIVOTDATA("Sum of Total_WC",'1d. Pivots for Regression'!$D$2,"Mapped product",$A13)</f>
        <v>7768</v>
      </c>
      <c r="J13" s="69">
        <f t="shared" si="12"/>
        <v>1690</v>
      </c>
      <c r="K13" s="71">
        <f t="shared" si="0"/>
        <v>7.3506694129763128E-2</v>
      </c>
      <c r="L13" s="71">
        <f t="shared" si="1"/>
        <v>0.10272914521112256</v>
      </c>
      <c r="M13" s="71">
        <f t="shared" si="2"/>
        <v>1.4160659114315138E-3</v>
      </c>
      <c r="N13" s="71">
        <f t="shared" si="3"/>
        <v>1.184346035015448E-2</v>
      </c>
      <c r="O13" s="71">
        <f t="shared" si="4"/>
        <v>1.7378990731204944E-2</v>
      </c>
      <c r="P13" s="71">
        <f t="shared" si="5"/>
        <v>1.068486096807415E-2</v>
      </c>
      <c r="Q13" s="74">
        <f t="shared" si="6"/>
        <v>0.33786982248520708</v>
      </c>
      <c r="R13" s="74">
        <f t="shared" si="7"/>
        <v>0.47218934911242605</v>
      </c>
      <c r="S13" s="74">
        <f t="shared" si="8"/>
        <v>6.5088757396449702E-3</v>
      </c>
      <c r="T13" s="74">
        <f t="shared" si="9"/>
        <v>5.4437869822485205E-2</v>
      </c>
      <c r="U13" s="74">
        <f t="shared" si="10"/>
        <v>7.9881656804733733E-2</v>
      </c>
      <c r="V13" s="74">
        <f t="shared" si="11"/>
        <v>4.9112426035502955E-2</v>
      </c>
    </row>
    <row r="14" spans="1:22" x14ac:dyDescent="0.3">
      <c r="A14" s="66" t="s">
        <v>331</v>
      </c>
      <c r="B14" s="67">
        <f>VLOOKUP(A14,'1d. Pivots for Regression'!$A$3:$B$25,2,0)</f>
        <v>14184.954644685338</v>
      </c>
      <c r="C14" s="69">
        <f>GETPIVOTDATA("Sum of "&amp;C$2,'1d. Pivots for Regression'!$D$2,"Mapped product",$A14)</f>
        <v>431</v>
      </c>
      <c r="D14" s="69">
        <f>GETPIVOTDATA("Sum of "&amp;D$2,'1d. Pivots for Regression'!$D$2,"Mapped product",$A14)</f>
        <v>153</v>
      </c>
      <c r="E14" s="69">
        <f>GETPIVOTDATA("Sum of "&amp;E$2,'1d. Pivots for Regression'!$D$2,"Mapped product",$A14)</f>
        <v>0</v>
      </c>
      <c r="F14" s="69">
        <f>GETPIVOTDATA("Sum of "&amp;F$2,'1d. Pivots for Regression'!$D$2,"Mapped product",$A14)</f>
        <v>77</v>
      </c>
      <c r="G14" s="69">
        <f>GETPIVOTDATA("Sum of "&amp;G$2,'1d. Pivots for Regression'!$D$2,"Mapped product",$A14)</f>
        <v>38</v>
      </c>
      <c r="H14" s="69">
        <f>GETPIVOTDATA("Sum of "&amp;H$2,'1d. Pivots for Regression'!$D$2,"Mapped product",$A14)</f>
        <v>19</v>
      </c>
      <c r="I14" s="69">
        <f>GETPIVOTDATA("Sum of Total_WC",'1d. Pivots for Regression'!$D$2,"Mapped product",$A14)</f>
        <v>3729</v>
      </c>
      <c r="J14" s="69">
        <f t="shared" si="12"/>
        <v>718</v>
      </c>
      <c r="K14" s="71">
        <f t="shared" si="0"/>
        <v>0.11558058460713327</v>
      </c>
      <c r="L14" s="71">
        <f t="shared" si="1"/>
        <v>4.1029766693483509E-2</v>
      </c>
      <c r="M14" s="71">
        <f t="shared" si="2"/>
        <v>0</v>
      </c>
      <c r="N14" s="71">
        <f t="shared" si="3"/>
        <v>2.0648967551622419E-2</v>
      </c>
      <c r="O14" s="71">
        <f t="shared" si="4"/>
        <v>1.0190399570930545E-2</v>
      </c>
      <c r="P14" s="71">
        <f t="shared" si="5"/>
        <v>5.0951997854652726E-3</v>
      </c>
      <c r="Q14" s="74">
        <f t="shared" si="6"/>
        <v>0.60027855153203347</v>
      </c>
      <c r="R14" s="74">
        <f t="shared" si="7"/>
        <v>0.21309192200557103</v>
      </c>
      <c r="S14" s="74">
        <f t="shared" si="8"/>
        <v>0</v>
      </c>
      <c r="T14" s="74">
        <f t="shared" si="9"/>
        <v>0.10724233983286909</v>
      </c>
      <c r="U14" s="74">
        <f t="shared" si="10"/>
        <v>5.2924791086350974E-2</v>
      </c>
      <c r="V14" s="74">
        <f t="shared" si="11"/>
        <v>2.6462395543175487E-2</v>
      </c>
    </row>
    <row r="15" spans="1:22" x14ac:dyDescent="0.3">
      <c r="A15" s="66" t="s">
        <v>149</v>
      </c>
      <c r="B15" s="67">
        <f>VLOOKUP(A15,'1d. Pivots for Regression'!$A$3:$B$25,2,0)</f>
        <v>144277.05684956754</v>
      </c>
      <c r="C15" s="69">
        <f>GETPIVOTDATA("Sum of "&amp;C$2,'1d. Pivots for Regression'!$D$2,"Mapped product",$A15)</f>
        <v>477</v>
      </c>
      <c r="D15" s="69">
        <f>GETPIVOTDATA("Sum of "&amp;D$2,'1d. Pivots for Regression'!$D$2,"Mapped product",$A15)</f>
        <v>442</v>
      </c>
      <c r="E15" s="69">
        <f>GETPIVOTDATA("Sum of "&amp;E$2,'1d. Pivots for Regression'!$D$2,"Mapped product",$A15)</f>
        <v>9</v>
      </c>
      <c r="F15" s="69">
        <f>GETPIVOTDATA("Sum of "&amp;F$2,'1d. Pivots for Regression'!$D$2,"Mapped product",$A15)</f>
        <v>109</v>
      </c>
      <c r="G15" s="69">
        <f>GETPIVOTDATA("Sum of "&amp;G$2,'1d. Pivots for Regression'!$D$2,"Mapped product",$A15)</f>
        <v>138</v>
      </c>
      <c r="H15" s="69">
        <f>GETPIVOTDATA("Sum of "&amp;H$2,'1d. Pivots for Regression'!$D$2,"Mapped product",$A15)</f>
        <v>45</v>
      </c>
      <c r="I15" s="69">
        <f>GETPIVOTDATA("Sum of Total_WC",'1d. Pivots for Regression'!$D$2,"Mapped product",$A15)</f>
        <v>5407</v>
      </c>
      <c r="J15" s="69">
        <f t="shared" si="12"/>
        <v>1220</v>
      </c>
      <c r="K15" s="71">
        <f t="shared" si="0"/>
        <v>8.821897540225633E-2</v>
      </c>
      <c r="L15" s="71">
        <f t="shared" si="1"/>
        <v>8.1745884963935644E-2</v>
      </c>
      <c r="M15" s="71">
        <f t="shared" si="2"/>
        <v>1.664508969853893E-3</v>
      </c>
      <c r="N15" s="71">
        <f t="shared" si="3"/>
        <v>2.0159053079341595E-2</v>
      </c>
      <c r="O15" s="71">
        <f t="shared" si="4"/>
        <v>2.5522470871093026E-2</v>
      </c>
      <c r="P15" s="71">
        <f t="shared" si="5"/>
        <v>8.3225448492694649E-3</v>
      </c>
      <c r="Q15" s="74">
        <f t="shared" si="6"/>
        <v>0.39098360655737707</v>
      </c>
      <c r="R15" s="74">
        <f t="shared" si="7"/>
        <v>0.36229508196721311</v>
      </c>
      <c r="S15" s="74">
        <f t="shared" si="8"/>
        <v>7.3770491803278691E-3</v>
      </c>
      <c r="T15" s="74">
        <f t="shared" si="9"/>
        <v>8.9344262295081966E-2</v>
      </c>
      <c r="U15" s="74">
        <f t="shared" si="10"/>
        <v>0.11311475409836065</v>
      </c>
      <c r="V15" s="74">
        <f t="shared" si="11"/>
        <v>3.6885245901639344E-2</v>
      </c>
    </row>
    <row r="16" spans="1:22" x14ac:dyDescent="0.3">
      <c r="A16" s="66" t="s">
        <v>332</v>
      </c>
      <c r="B16" s="67">
        <f>VLOOKUP(A16,'1d. Pivots for Regression'!$A$3:$B$25,2,0)</f>
        <v>233099.62092802228</v>
      </c>
      <c r="C16" s="69">
        <f>GETPIVOTDATA("Sum of "&amp;C$2,'1d. Pivots for Regression'!$D$2,"Mapped product",$A16)</f>
        <v>24</v>
      </c>
      <c r="D16" s="69">
        <f>GETPIVOTDATA("Sum of "&amp;D$2,'1d. Pivots for Regression'!$D$2,"Mapped product",$A16)</f>
        <v>34</v>
      </c>
      <c r="E16" s="69">
        <f>GETPIVOTDATA("Sum of "&amp;E$2,'1d. Pivots for Regression'!$D$2,"Mapped product",$A16)</f>
        <v>3</v>
      </c>
      <c r="F16" s="69">
        <f>GETPIVOTDATA("Sum of "&amp;F$2,'1d. Pivots for Regression'!$D$2,"Mapped product",$A16)</f>
        <v>0</v>
      </c>
      <c r="G16" s="69">
        <f>GETPIVOTDATA("Sum of "&amp;G$2,'1d. Pivots for Regression'!$D$2,"Mapped product",$A16)</f>
        <v>19</v>
      </c>
      <c r="H16" s="69">
        <f>GETPIVOTDATA("Sum of "&amp;H$2,'1d. Pivots for Regression'!$D$2,"Mapped product",$A16)</f>
        <v>5</v>
      </c>
      <c r="I16" s="69">
        <f>GETPIVOTDATA("Sum of Total_WC",'1d. Pivots for Regression'!$D$2,"Mapped product",$A16)</f>
        <v>390</v>
      </c>
      <c r="J16" s="69">
        <f t="shared" si="12"/>
        <v>85</v>
      </c>
      <c r="K16" s="71">
        <f t="shared" si="0"/>
        <v>6.1538461538461542E-2</v>
      </c>
      <c r="L16" s="71">
        <f t="shared" si="1"/>
        <v>8.7179487179487175E-2</v>
      </c>
      <c r="M16" s="71">
        <f t="shared" si="2"/>
        <v>7.6923076923076927E-3</v>
      </c>
      <c r="N16" s="71">
        <f t="shared" si="3"/>
        <v>0</v>
      </c>
      <c r="O16" s="71">
        <f t="shared" si="4"/>
        <v>4.8717948717948718E-2</v>
      </c>
      <c r="P16" s="71">
        <f t="shared" si="5"/>
        <v>1.282051282051282E-2</v>
      </c>
      <c r="Q16" s="74">
        <f t="shared" si="6"/>
        <v>0.28235294117647058</v>
      </c>
      <c r="R16" s="74">
        <f t="shared" si="7"/>
        <v>0.4</v>
      </c>
      <c r="S16" s="74">
        <f t="shared" si="8"/>
        <v>3.5294117647058823E-2</v>
      </c>
      <c r="T16" s="74">
        <f t="shared" si="9"/>
        <v>0</v>
      </c>
      <c r="U16" s="74">
        <f t="shared" si="10"/>
        <v>0.22352941176470589</v>
      </c>
      <c r="V16" s="74">
        <f t="shared" si="11"/>
        <v>5.8823529411764705E-2</v>
      </c>
    </row>
    <row r="17" spans="1:22" x14ac:dyDescent="0.3">
      <c r="A17" s="66" t="s">
        <v>291</v>
      </c>
      <c r="B17" s="67">
        <f>VLOOKUP(A17,'1d. Pivots for Regression'!$A$3:$B$25,2,0)</f>
        <v>204719.62963994726</v>
      </c>
      <c r="C17" s="69">
        <f>GETPIVOTDATA("Sum of "&amp;C$2,'1d. Pivots for Regression'!$D$2,"Mapped product",$A17)</f>
        <v>435</v>
      </c>
      <c r="D17" s="69">
        <f>GETPIVOTDATA("Sum of "&amp;D$2,'1d. Pivots for Regression'!$D$2,"Mapped product",$A17)</f>
        <v>423</v>
      </c>
      <c r="E17" s="69">
        <f>GETPIVOTDATA("Sum of "&amp;E$2,'1d. Pivots for Regression'!$D$2,"Mapped product",$A17)</f>
        <v>17</v>
      </c>
      <c r="F17" s="69">
        <f>GETPIVOTDATA("Sum of "&amp;F$2,'1d. Pivots for Regression'!$D$2,"Mapped product",$A17)</f>
        <v>67</v>
      </c>
      <c r="G17" s="69">
        <f>GETPIVOTDATA("Sum of "&amp;G$2,'1d. Pivots for Regression'!$D$2,"Mapped product",$A17)</f>
        <v>166</v>
      </c>
      <c r="H17" s="69">
        <f>GETPIVOTDATA("Sum of "&amp;H$2,'1d. Pivots for Regression'!$D$2,"Mapped product",$A17)</f>
        <v>40</v>
      </c>
      <c r="I17" s="69">
        <f>GETPIVOTDATA("Sum of Total_WC",'1d. Pivots for Regression'!$D$2,"Mapped product",$A17)</f>
        <v>5437</v>
      </c>
      <c r="J17" s="69">
        <f t="shared" si="12"/>
        <v>1148</v>
      </c>
      <c r="K17" s="71">
        <f t="shared" si="0"/>
        <v>8.0007356998344673E-2</v>
      </c>
      <c r="L17" s="71">
        <f t="shared" si="1"/>
        <v>7.7800257494942057E-2</v>
      </c>
      <c r="M17" s="71">
        <f t="shared" si="2"/>
        <v>3.1267242964870333E-3</v>
      </c>
      <c r="N17" s="71">
        <f t="shared" si="3"/>
        <v>1.2322972227331249E-2</v>
      </c>
      <c r="O17" s="71">
        <f t="shared" si="4"/>
        <v>3.0531543130402794E-2</v>
      </c>
      <c r="P17" s="71">
        <f t="shared" si="5"/>
        <v>7.3569983446753725E-3</v>
      </c>
      <c r="Q17" s="74">
        <f t="shared" si="6"/>
        <v>0.3789198606271777</v>
      </c>
      <c r="R17" s="74">
        <f t="shared" si="7"/>
        <v>0.36846689895470386</v>
      </c>
      <c r="S17" s="74">
        <f t="shared" si="8"/>
        <v>1.4808362369337979E-2</v>
      </c>
      <c r="T17" s="74">
        <f t="shared" si="9"/>
        <v>5.8362369337979093E-2</v>
      </c>
      <c r="U17" s="74">
        <f t="shared" si="10"/>
        <v>0.14459930313588851</v>
      </c>
      <c r="V17" s="74">
        <f t="shared" si="11"/>
        <v>3.484320557491289E-2</v>
      </c>
    </row>
    <row r="18" spans="1:22" x14ac:dyDescent="0.3">
      <c r="A18" s="66" t="s">
        <v>333</v>
      </c>
      <c r="B18" s="67">
        <f>VLOOKUP(A18,'1d. Pivots for Regression'!$A$3:$B$25,2,0)</f>
        <v>240434.05004524789</v>
      </c>
      <c r="C18" s="69">
        <f>GETPIVOTDATA("Sum of "&amp;C$2,'1d. Pivots for Regression'!$D$2,"Mapped product",$A18)</f>
        <v>645</v>
      </c>
      <c r="D18" s="69">
        <f>GETPIVOTDATA("Sum of "&amp;D$2,'1d. Pivots for Regression'!$D$2,"Mapped product",$A18)</f>
        <v>593</v>
      </c>
      <c r="E18" s="69">
        <f>GETPIVOTDATA("Sum of "&amp;E$2,'1d. Pivots for Regression'!$D$2,"Mapped product",$A18)</f>
        <v>11</v>
      </c>
      <c r="F18" s="69">
        <f>GETPIVOTDATA("Sum of "&amp;F$2,'1d. Pivots for Regression'!$D$2,"Mapped product",$A18)</f>
        <v>133</v>
      </c>
      <c r="G18" s="69">
        <f>GETPIVOTDATA("Sum of "&amp;G$2,'1d. Pivots for Regression'!$D$2,"Mapped product",$A18)</f>
        <v>212</v>
      </c>
      <c r="H18" s="69">
        <f>GETPIVOTDATA("Sum of "&amp;H$2,'1d. Pivots for Regression'!$D$2,"Mapped product",$A18)</f>
        <v>54</v>
      </c>
      <c r="I18" s="69">
        <f>GETPIVOTDATA("Sum of Total_WC",'1d. Pivots for Regression'!$D$2,"Mapped product",$A18)</f>
        <v>7467</v>
      </c>
      <c r="J18" s="69">
        <f t="shared" si="12"/>
        <v>1648</v>
      </c>
      <c r="K18" s="71">
        <f t="shared" si="0"/>
        <v>8.638007231820008E-2</v>
      </c>
      <c r="L18" s="71">
        <f t="shared" si="1"/>
        <v>7.9416097495647514E-2</v>
      </c>
      <c r="M18" s="71">
        <f t="shared" si="2"/>
        <v>1.4731485201553503E-3</v>
      </c>
      <c r="N18" s="71">
        <f t="shared" si="3"/>
        <v>1.7811704834605598E-2</v>
      </c>
      <c r="O18" s="71">
        <f t="shared" si="4"/>
        <v>2.8391589661175842E-2</v>
      </c>
      <c r="P18" s="71">
        <f t="shared" si="5"/>
        <v>7.2318200080353553E-3</v>
      </c>
      <c r="Q18" s="74">
        <f t="shared" si="6"/>
        <v>0.39138349514563109</v>
      </c>
      <c r="R18" s="74">
        <f t="shared" si="7"/>
        <v>0.35983009708737862</v>
      </c>
      <c r="S18" s="74">
        <f t="shared" si="8"/>
        <v>6.6747572815533977E-3</v>
      </c>
      <c r="T18" s="74">
        <f t="shared" si="9"/>
        <v>8.0703883495145637E-2</v>
      </c>
      <c r="U18" s="74">
        <f t="shared" si="10"/>
        <v>0.12864077669902912</v>
      </c>
      <c r="V18" s="74">
        <f t="shared" si="11"/>
        <v>3.2766990291262135E-2</v>
      </c>
    </row>
    <row r="19" spans="1:22" x14ac:dyDescent="0.3">
      <c r="A19" s="66" t="s">
        <v>334</v>
      </c>
      <c r="B19" s="67">
        <f>VLOOKUP(A19,'1d. Pivots for Regression'!$A$3:$B$25,2,0)</f>
        <v>133766.83541655401</v>
      </c>
      <c r="C19" s="69">
        <f>GETPIVOTDATA("Sum of "&amp;C$2,'1d. Pivots for Regression'!$D$2,"Mapped product",$A19)</f>
        <v>651</v>
      </c>
      <c r="D19" s="69">
        <f>GETPIVOTDATA("Sum of "&amp;D$2,'1d. Pivots for Regression'!$D$2,"Mapped product",$A19)</f>
        <v>611</v>
      </c>
      <c r="E19" s="69">
        <f>GETPIVOTDATA("Sum of "&amp;E$2,'1d. Pivots for Regression'!$D$2,"Mapped product",$A19)</f>
        <v>11</v>
      </c>
      <c r="F19" s="69">
        <f>GETPIVOTDATA("Sum of "&amp;F$2,'1d. Pivots for Regression'!$D$2,"Mapped product",$A19)</f>
        <v>131</v>
      </c>
      <c r="G19" s="69">
        <f>GETPIVOTDATA("Sum of "&amp;G$2,'1d. Pivots for Regression'!$D$2,"Mapped product",$A19)</f>
        <v>229</v>
      </c>
      <c r="H19" s="69">
        <f>GETPIVOTDATA("Sum of "&amp;H$2,'1d. Pivots for Regression'!$D$2,"Mapped product",$A19)</f>
        <v>87</v>
      </c>
      <c r="I19" s="69">
        <f>GETPIVOTDATA("Sum of Total_WC",'1d. Pivots for Regression'!$D$2,"Mapped product",$A19)</f>
        <v>7624</v>
      </c>
      <c r="J19" s="69">
        <f t="shared" si="12"/>
        <v>1720</v>
      </c>
      <c r="K19" s="71">
        <f t="shared" ref="K19:K25" si="13">C19/$I19</f>
        <v>8.5388247639034631E-2</v>
      </c>
      <c r="L19" s="71">
        <f t="shared" ref="L19:L21" si="14">D19/$I19</f>
        <v>8.0141657922350479E-2</v>
      </c>
      <c r="M19" s="71">
        <f t="shared" ref="M19:M21" si="15">E19/$I19</f>
        <v>1.4428121720881427E-3</v>
      </c>
      <c r="N19" s="71">
        <f t="shared" ref="N19:N21" si="16">F19/$I19</f>
        <v>1.7182581322140608E-2</v>
      </c>
      <c r="O19" s="71">
        <f t="shared" ref="O19:O21" si="17">G19/$I19</f>
        <v>3.0036726128016788E-2</v>
      </c>
      <c r="P19" s="71">
        <f t="shared" ref="P19:P21" si="18">H19/$I19</f>
        <v>1.1411332633788037E-2</v>
      </c>
      <c r="Q19" s="74">
        <f t="shared" si="6"/>
        <v>0.37848837209302327</v>
      </c>
      <c r="R19" s="74">
        <f t="shared" si="7"/>
        <v>0.35523255813953486</v>
      </c>
      <c r="S19" s="74">
        <f t="shared" si="8"/>
        <v>6.3953488372093022E-3</v>
      </c>
      <c r="T19" s="74">
        <f t="shared" si="9"/>
        <v>7.6162790697674412E-2</v>
      </c>
      <c r="U19" s="74">
        <f t="shared" si="10"/>
        <v>0.13313953488372093</v>
      </c>
      <c r="V19" s="74">
        <f t="shared" si="11"/>
        <v>5.058139534883721E-2</v>
      </c>
    </row>
    <row r="20" spans="1:22" x14ac:dyDescent="0.3">
      <c r="A20" s="66" t="s">
        <v>166</v>
      </c>
      <c r="B20" s="67">
        <f>VLOOKUP(A20,'1d. Pivots for Regression'!$A$3:$B$25,2,0)</f>
        <v>45054.369189322962</v>
      </c>
      <c r="C20" s="69">
        <f>GETPIVOTDATA("Sum of "&amp;C$2,'1d. Pivots for Regression'!$D$2,"Mapped product",$A20)</f>
        <v>163</v>
      </c>
      <c r="D20" s="69">
        <f>GETPIVOTDATA("Sum of "&amp;D$2,'1d. Pivots for Regression'!$D$2,"Mapped product",$A20)</f>
        <v>180</v>
      </c>
      <c r="E20" s="69">
        <f>GETPIVOTDATA("Sum of "&amp;E$2,'1d. Pivots for Regression'!$D$2,"Mapped product",$A20)</f>
        <v>3</v>
      </c>
      <c r="F20" s="69">
        <f>GETPIVOTDATA("Sum of "&amp;F$2,'1d. Pivots for Regression'!$D$2,"Mapped product",$A20)</f>
        <v>60</v>
      </c>
      <c r="G20" s="69">
        <f>GETPIVOTDATA("Sum of "&amp;G$2,'1d. Pivots for Regression'!$D$2,"Mapped product",$A20)</f>
        <v>59</v>
      </c>
      <c r="H20" s="69">
        <f>GETPIVOTDATA("Sum of "&amp;H$2,'1d. Pivots for Regression'!$D$2,"Mapped product",$A20)</f>
        <v>28</v>
      </c>
      <c r="I20" s="69">
        <f>GETPIVOTDATA("Sum of Total_WC",'1d. Pivots for Regression'!$D$2,"Mapped product",$A20)</f>
        <v>2039</v>
      </c>
      <c r="J20" s="69">
        <f t="shared" si="12"/>
        <v>493</v>
      </c>
      <c r="K20" s="71">
        <f t="shared" si="13"/>
        <v>7.9941147621383032E-2</v>
      </c>
      <c r="L20" s="71">
        <f t="shared" si="14"/>
        <v>8.827856792545366E-2</v>
      </c>
      <c r="M20" s="71">
        <f t="shared" si="15"/>
        <v>1.4713094654242277E-3</v>
      </c>
      <c r="N20" s="71">
        <f t="shared" si="16"/>
        <v>2.9426189308484552E-2</v>
      </c>
      <c r="O20" s="71">
        <f t="shared" si="17"/>
        <v>2.8935752820009809E-2</v>
      </c>
      <c r="P20" s="71">
        <f t="shared" si="18"/>
        <v>1.3732221677292791E-2</v>
      </c>
      <c r="Q20" s="74">
        <f t="shared" si="6"/>
        <v>0.33062880324543609</v>
      </c>
      <c r="R20" s="74">
        <f t="shared" si="7"/>
        <v>0.36511156186612576</v>
      </c>
      <c r="S20" s="74">
        <f t="shared" si="8"/>
        <v>6.0851926977687626E-3</v>
      </c>
      <c r="T20" s="74">
        <f t="shared" si="9"/>
        <v>0.12170385395537525</v>
      </c>
      <c r="U20" s="74">
        <f t="shared" si="10"/>
        <v>0.11967545638945233</v>
      </c>
      <c r="V20" s="74">
        <f t="shared" si="11"/>
        <v>5.6795131845841784E-2</v>
      </c>
    </row>
    <row r="21" spans="1:22" x14ac:dyDescent="0.3">
      <c r="A21" s="66" t="s">
        <v>296</v>
      </c>
      <c r="B21" s="67">
        <f>VLOOKUP(A21,'1d. Pivots for Regression'!$A$3:$B$25,2,0)</f>
        <v>117998.57946903509</v>
      </c>
      <c r="C21" s="69">
        <f>GETPIVOTDATA("Sum of "&amp;C$2,'1d. Pivots for Regression'!$D$2,"Mapped product",$A21)</f>
        <v>715</v>
      </c>
      <c r="D21" s="69">
        <f>GETPIVOTDATA("Sum of "&amp;D$2,'1d. Pivots for Regression'!$D$2,"Mapped product",$A21)</f>
        <v>508</v>
      </c>
      <c r="E21" s="69">
        <f>GETPIVOTDATA("Sum of "&amp;E$2,'1d. Pivots for Regression'!$D$2,"Mapped product",$A21)</f>
        <v>14</v>
      </c>
      <c r="F21" s="69">
        <f>GETPIVOTDATA("Sum of "&amp;F$2,'1d. Pivots for Regression'!$D$2,"Mapped product",$A21)</f>
        <v>125</v>
      </c>
      <c r="G21" s="69">
        <f>GETPIVOTDATA("Sum of "&amp;G$2,'1d. Pivots for Regression'!$D$2,"Mapped product",$A21)</f>
        <v>277</v>
      </c>
      <c r="H21" s="69">
        <f>GETPIVOTDATA("Sum of "&amp;H$2,'1d. Pivots for Regression'!$D$2,"Mapped product",$A21)</f>
        <v>53</v>
      </c>
      <c r="I21" s="69">
        <f>GETPIVOTDATA("Sum of Total_WC",'1d. Pivots for Regression'!$D$2,"Mapped product",$A21)</f>
        <v>7519</v>
      </c>
      <c r="J21" s="69">
        <f t="shared" si="12"/>
        <v>1692</v>
      </c>
      <c r="K21" s="71">
        <f t="shared" si="13"/>
        <v>9.509243250432238E-2</v>
      </c>
      <c r="L21" s="71">
        <f t="shared" si="14"/>
        <v>6.7562175821252832E-2</v>
      </c>
      <c r="M21" s="71">
        <f t="shared" si="15"/>
        <v>1.8619497273573613E-3</v>
      </c>
      <c r="N21" s="71">
        <f t="shared" si="16"/>
        <v>1.6624551137119296E-2</v>
      </c>
      <c r="O21" s="71">
        <f t="shared" si="17"/>
        <v>3.6840005319856366E-2</v>
      </c>
      <c r="P21" s="71">
        <f t="shared" si="18"/>
        <v>7.0488096821385822E-3</v>
      </c>
      <c r="Q21" s="74">
        <f t="shared" si="6"/>
        <v>0.42257683215130026</v>
      </c>
      <c r="R21" s="74">
        <f t="shared" si="7"/>
        <v>0.30023640661938533</v>
      </c>
      <c r="S21" s="74">
        <f t="shared" si="8"/>
        <v>8.2742316784869974E-3</v>
      </c>
      <c r="T21" s="74">
        <f t="shared" si="9"/>
        <v>7.3877068557919617E-2</v>
      </c>
      <c r="U21" s="74">
        <f t="shared" si="10"/>
        <v>0.16371158392434987</v>
      </c>
      <c r="V21" s="74">
        <f t="shared" si="11"/>
        <v>3.1323877068557916E-2</v>
      </c>
    </row>
    <row r="22" spans="1:22" x14ac:dyDescent="0.3">
      <c r="A22" s="66" t="s">
        <v>367</v>
      </c>
      <c r="B22" s="67">
        <f>VLOOKUP(A22,'1d. Pivots for Regression'!$A$3:$B$25,2,0)</f>
        <v>8774.85</v>
      </c>
      <c r="C22" s="69">
        <f>GETPIVOTDATA("Sum of "&amp;C$2,'1d. Pivots for Regression'!$D$2,"Mapped product",$A22)</f>
        <v>4</v>
      </c>
      <c r="D22" s="69">
        <f>GETPIVOTDATA("Sum of "&amp;D$2,'1d. Pivots for Regression'!$D$2,"Mapped product",$A22)</f>
        <v>5</v>
      </c>
      <c r="E22" s="69">
        <f>GETPIVOTDATA("Sum of "&amp;E$2,'1d. Pivots for Regression'!$D$2,"Mapped product",$A22)</f>
        <v>1</v>
      </c>
      <c r="F22" s="69">
        <f>GETPIVOTDATA("Sum of "&amp;F$2,'1d. Pivots for Regression'!$D$2,"Mapped product",$A22)</f>
        <v>2</v>
      </c>
      <c r="G22" s="69">
        <f>GETPIVOTDATA("Sum of "&amp;G$2,'1d. Pivots for Regression'!$D$2,"Mapped product",$A22)</f>
        <v>3</v>
      </c>
      <c r="H22" s="69">
        <f>GETPIVOTDATA("Sum of "&amp;H$2,'1d. Pivots for Regression'!$D$2,"Mapped product",$A22)</f>
        <v>0</v>
      </c>
      <c r="I22" s="69">
        <f>GETPIVOTDATA("Sum of Total_WC",'1d. Pivots for Regression'!$D$2,"Mapped product",$A22)</f>
        <v>65</v>
      </c>
      <c r="J22" s="69">
        <f t="shared" ref="J22:J25" si="19">SUM(C22:H22)</f>
        <v>15</v>
      </c>
      <c r="K22" s="71">
        <f t="shared" si="13"/>
        <v>6.1538461538461542E-2</v>
      </c>
      <c r="L22" s="71">
        <f t="shared" ref="L22:L25" si="20">D22/$I22</f>
        <v>7.6923076923076927E-2</v>
      </c>
      <c r="M22" s="71">
        <f t="shared" ref="M22:M25" si="21">E22/$I22</f>
        <v>1.5384615384615385E-2</v>
      </c>
      <c r="N22" s="71">
        <f t="shared" ref="N22:N25" si="22">F22/$I22</f>
        <v>3.0769230769230771E-2</v>
      </c>
      <c r="O22" s="71">
        <f t="shared" ref="O22:O25" si="23">G22/$I22</f>
        <v>4.6153846153846156E-2</v>
      </c>
      <c r="P22" s="71">
        <f t="shared" ref="P22:P25" si="24">H22/$I22</f>
        <v>0</v>
      </c>
      <c r="Q22" s="74">
        <f t="shared" si="6"/>
        <v>0.26666666666666666</v>
      </c>
      <c r="R22" s="74">
        <f t="shared" si="7"/>
        <v>0.33333333333333331</v>
      </c>
      <c r="S22" s="74">
        <f t="shared" si="8"/>
        <v>6.6666666666666666E-2</v>
      </c>
      <c r="T22" s="74">
        <f t="shared" si="9"/>
        <v>0.13333333333333333</v>
      </c>
      <c r="U22" s="74">
        <f t="shared" si="10"/>
        <v>0.2</v>
      </c>
      <c r="V22" s="74">
        <f t="shared" si="11"/>
        <v>0</v>
      </c>
    </row>
    <row r="23" spans="1:22" x14ac:dyDescent="0.3">
      <c r="A23" s="66" t="s">
        <v>353</v>
      </c>
      <c r="B23" s="67">
        <f>VLOOKUP(A23,'1d. Pivots for Regression'!$A$3:$B$25,2,0)</f>
        <v>371.54285714285709</v>
      </c>
      <c r="C23" s="69">
        <f>GETPIVOTDATA("Sum of "&amp;C$2,'1d. Pivots for Regression'!$D$2,"Mapped product",$A23)</f>
        <v>85</v>
      </c>
      <c r="D23" s="69">
        <f>GETPIVOTDATA("Sum of "&amp;D$2,'1d. Pivots for Regression'!$D$2,"Mapped product",$A23)</f>
        <v>87</v>
      </c>
      <c r="E23" s="69">
        <f>GETPIVOTDATA("Sum of "&amp;E$2,'1d. Pivots for Regression'!$D$2,"Mapped product",$A23)</f>
        <v>3</v>
      </c>
      <c r="F23" s="69">
        <f>GETPIVOTDATA("Sum of "&amp;F$2,'1d. Pivots for Regression'!$D$2,"Mapped product",$A23)</f>
        <v>23</v>
      </c>
      <c r="G23" s="69">
        <f>GETPIVOTDATA("Sum of "&amp;G$2,'1d. Pivots for Regression'!$D$2,"Mapped product",$A23)</f>
        <v>34</v>
      </c>
      <c r="H23" s="69">
        <f>GETPIVOTDATA("Sum of "&amp;H$2,'1d. Pivots for Regression'!$D$2,"Mapped product",$A23)</f>
        <v>12</v>
      </c>
      <c r="I23" s="69">
        <f>GETPIVOTDATA("Sum of Total_WC",'1d. Pivots for Regression'!$D$2,"Mapped product",$A23)</f>
        <v>1189</v>
      </c>
      <c r="J23" s="69">
        <f t="shared" si="19"/>
        <v>244</v>
      </c>
      <c r="K23" s="71">
        <f t="shared" si="13"/>
        <v>7.1488645920941965E-2</v>
      </c>
      <c r="L23" s="71">
        <f t="shared" si="20"/>
        <v>7.3170731707317069E-2</v>
      </c>
      <c r="M23" s="71">
        <f t="shared" si="21"/>
        <v>2.5231286795626578E-3</v>
      </c>
      <c r="N23" s="71">
        <f t="shared" si="22"/>
        <v>1.9343986543313711E-2</v>
      </c>
      <c r="O23" s="71">
        <f t="shared" si="23"/>
        <v>2.8595458368376788E-2</v>
      </c>
      <c r="P23" s="71">
        <f t="shared" si="24"/>
        <v>1.0092514718250631E-2</v>
      </c>
      <c r="Q23" s="74">
        <f t="shared" si="6"/>
        <v>0.34836065573770492</v>
      </c>
      <c r="R23" s="74">
        <f t="shared" si="7"/>
        <v>0.35655737704918034</v>
      </c>
      <c r="S23" s="74">
        <f t="shared" si="8"/>
        <v>1.2295081967213115E-2</v>
      </c>
      <c r="T23" s="74">
        <f t="shared" si="9"/>
        <v>9.4262295081967207E-2</v>
      </c>
      <c r="U23" s="74">
        <f t="shared" si="10"/>
        <v>0.13934426229508196</v>
      </c>
      <c r="V23" s="74">
        <f t="shared" si="11"/>
        <v>4.9180327868852458E-2</v>
      </c>
    </row>
    <row r="24" spans="1:22" x14ac:dyDescent="0.3">
      <c r="A24" s="66" t="s">
        <v>387</v>
      </c>
      <c r="B24" s="67">
        <f>VLOOKUP(A24,'1d. Pivots for Regression'!$A$3:$B$25,2,0)</f>
        <v>7607.35</v>
      </c>
      <c r="C24" s="69">
        <f>GETPIVOTDATA("Sum of "&amp;C$2,'1d. Pivots for Regression'!$D$2,"Mapped product",$A24)</f>
        <v>72</v>
      </c>
      <c r="D24" s="69">
        <f>GETPIVOTDATA("Sum of "&amp;D$2,'1d. Pivots for Regression'!$D$2,"Mapped product",$A24)</f>
        <v>23</v>
      </c>
      <c r="E24" s="69">
        <f>GETPIVOTDATA("Sum of "&amp;E$2,'1d. Pivots for Regression'!$D$2,"Mapped product",$A24)</f>
        <v>0</v>
      </c>
      <c r="F24" s="69">
        <f>GETPIVOTDATA("Sum of "&amp;F$2,'1d. Pivots for Regression'!$D$2,"Mapped product",$A24)</f>
        <v>28</v>
      </c>
      <c r="G24" s="69">
        <f>GETPIVOTDATA("Sum of "&amp;G$2,'1d. Pivots for Regression'!$D$2,"Mapped product",$A24)</f>
        <v>14</v>
      </c>
      <c r="H24" s="69">
        <f>GETPIVOTDATA("Sum of "&amp;H$2,'1d. Pivots for Regression'!$D$2,"Mapped product",$A24)</f>
        <v>2</v>
      </c>
      <c r="I24" s="69">
        <f>GETPIVOTDATA("Sum of Total_WC",'1d. Pivots for Regression'!$D$2,"Mapped product",$A24)</f>
        <v>656</v>
      </c>
      <c r="J24" s="69">
        <f t="shared" si="19"/>
        <v>139</v>
      </c>
      <c r="K24" s="71">
        <f t="shared" si="13"/>
        <v>0.10975609756097561</v>
      </c>
      <c r="L24" s="71">
        <f t="shared" si="20"/>
        <v>3.5060975609756101E-2</v>
      </c>
      <c r="M24" s="71">
        <f t="shared" si="21"/>
        <v>0</v>
      </c>
      <c r="N24" s="71">
        <f t="shared" si="22"/>
        <v>4.2682926829268296E-2</v>
      </c>
      <c r="O24" s="71">
        <f t="shared" si="23"/>
        <v>2.1341463414634148E-2</v>
      </c>
      <c r="P24" s="71">
        <f t="shared" si="24"/>
        <v>3.0487804878048782E-3</v>
      </c>
      <c r="Q24" s="74">
        <f t="shared" si="6"/>
        <v>0.51798561151079137</v>
      </c>
      <c r="R24" s="74">
        <f t="shared" si="7"/>
        <v>0.16546762589928057</v>
      </c>
      <c r="S24" s="74">
        <f t="shared" si="8"/>
        <v>0</v>
      </c>
      <c r="T24" s="74">
        <f t="shared" si="9"/>
        <v>0.20143884892086331</v>
      </c>
      <c r="U24" s="74">
        <f t="shared" si="10"/>
        <v>0.10071942446043165</v>
      </c>
      <c r="V24" s="74">
        <f t="shared" si="11"/>
        <v>1.4388489208633094E-2</v>
      </c>
    </row>
    <row r="25" spans="1:22" x14ac:dyDescent="0.3">
      <c r="A25" s="66" t="s">
        <v>365</v>
      </c>
      <c r="B25" s="67">
        <f>VLOOKUP(A25,'1d. Pivots for Regression'!$A$3:$B$25,2,0)</f>
        <v>7865.3991603957638</v>
      </c>
      <c r="C25" s="69">
        <f>GETPIVOTDATA("Sum of "&amp;C$2,'1d. Pivots for Regression'!$D$2,"Mapped product",$A25)</f>
        <v>715</v>
      </c>
      <c r="D25" s="69">
        <f>GETPIVOTDATA("Sum of "&amp;D$2,'1d. Pivots for Regression'!$D$2,"Mapped product",$A25)</f>
        <v>599</v>
      </c>
      <c r="E25" s="69">
        <f>GETPIVOTDATA("Sum of "&amp;E$2,'1d. Pivots for Regression'!$D$2,"Mapped product",$A25)</f>
        <v>16</v>
      </c>
      <c r="F25" s="69">
        <f>GETPIVOTDATA("Sum of "&amp;F$2,'1d. Pivots for Regression'!$D$2,"Mapped product",$A25)</f>
        <v>106</v>
      </c>
      <c r="G25" s="69">
        <f>GETPIVOTDATA("Sum of "&amp;G$2,'1d. Pivots for Regression'!$D$2,"Mapped product",$A25)</f>
        <v>145</v>
      </c>
      <c r="H25" s="69">
        <f>GETPIVOTDATA("Sum of "&amp;H$2,'1d. Pivots for Regression'!$D$2,"Mapped product",$A25)</f>
        <v>71</v>
      </c>
      <c r="I25" s="69">
        <f>GETPIVOTDATA("Sum of Total_WC",'1d. Pivots for Regression'!$D$2,"Mapped product",$A25)</f>
        <v>6464</v>
      </c>
      <c r="J25" s="69">
        <f t="shared" si="19"/>
        <v>1652</v>
      </c>
      <c r="K25" s="71">
        <f t="shared" si="13"/>
        <v>0.11061262376237624</v>
      </c>
      <c r="L25" s="71">
        <f t="shared" si="20"/>
        <v>9.2667079207920791E-2</v>
      </c>
      <c r="M25" s="71">
        <f t="shared" si="21"/>
        <v>2.4752475247524753E-3</v>
      </c>
      <c r="N25" s="71">
        <f t="shared" si="22"/>
        <v>1.6398514851485149E-2</v>
      </c>
      <c r="O25" s="71">
        <f t="shared" si="23"/>
        <v>2.2431930693069306E-2</v>
      </c>
      <c r="P25" s="71">
        <f t="shared" si="24"/>
        <v>1.0983910891089108E-2</v>
      </c>
      <c r="Q25" s="74">
        <f t="shared" si="6"/>
        <v>0.43280871670702181</v>
      </c>
      <c r="R25" s="74">
        <f t="shared" si="7"/>
        <v>0.36259079903147701</v>
      </c>
      <c r="S25" s="74">
        <f t="shared" si="8"/>
        <v>9.6852300242130755E-3</v>
      </c>
      <c r="T25" s="74">
        <f t="shared" si="9"/>
        <v>6.4164648910411626E-2</v>
      </c>
      <c r="U25" s="74">
        <f t="shared" si="10"/>
        <v>8.7772397094430993E-2</v>
      </c>
      <c r="V25" s="74">
        <f t="shared" si="11"/>
        <v>4.2978208232445518E-2</v>
      </c>
    </row>
  </sheetData>
  <mergeCells count="4">
    <mergeCell ref="Q1:V1"/>
    <mergeCell ref="K1:P1"/>
    <mergeCell ref="A1:B1"/>
    <mergeCell ref="C1:J1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A4" sqref="A4"/>
    </sheetView>
  </sheetViews>
  <sheetFormatPr defaultColWidth="9.09765625" defaultRowHeight="14.5" x14ac:dyDescent="0.3"/>
  <cols>
    <col min="1" max="2" width="28" style="44" customWidth="1"/>
    <col min="3" max="3" width="19.59765625" style="44" customWidth="1"/>
    <col min="4" max="4" width="32.8984375" style="44" bestFit="1" customWidth="1"/>
    <col min="5" max="16384" width="9.09765625" style="44"/>
  </cols>
  <sheetData>
    <row r="1" spans="1:6" x14ac:dyDescent="0.3">
      <c r="A1" s="46" t="s">
        <v>205</v>
      </c>
      <c r="B1" s="46" t="s">
        <v>262</v>
      </c>
      <c r="C1" s="46" t="s">
        <v>274</v>
      </c>
      <c r="D1" s="46" t="s">
        <v>293</v>
      </c>
    </row>
    <row r="2" spans="1:6" ht="58" x14ac:dyDescent="0.3">
      <c r="A2" s="45" t="s">
        <v>212</v>
      </c>
      <c r="B2" s="45" t="s">
        <v>269</v>
      </c>
      <c r="C2" s="48">
        <f>SUM('2a. Data points'!D11:D14)</f>
        <v>47600</v>
      </c>
      <c r="D2" s="45" t="s">
        <v>272</v>
      </c>
    </row>
    <row r="3" spans="1:6" x14ac:dyDescent="0.3">
      <c r="A3" s="45" t="s">
        <v>213</v>
      </c>
      <c r="B3" s="45" t="s">
        <v>301</v>
      </c>
      <c r="C3" s="48">
        <f>SUM('2a. Data points'!D3:D6)</f>
        <v>65400</v>
      </c>
      <c r="D3" s="44" t="s">
        <v>299</v>
      </c>
    </row>
    <row r="4" spans="1:6" ht="116" x14ac:dyDescent="0.3">
      <c r="A4" s="45" t="s">
        <v>214</v>
      </c>
      <c r="B4" s="45" t="s">
        <v>270</v>
      </c>
      <c r="C4" s="48">
        <f>SUM('2a. Data points'!D23:D26)</f>
        <v>30070</v>
      </c>
      <c r="D4" s="45" t="s">
        <v>271</v>
      </c>
    </row>
    <row r="5" spans="1:6" ht="29" x14ac:dyDescent="0.3">
      <c r="A5" s="45" t="s">
        <v>215</v>
      </c>
      <c r="B5" s="45" t="s">
        <v>300</v>
      </c>
      <c r="C5" s="48">
        <f>'2a. Data points'!G8</f>
        <v>31729.103591697651</v>
      </c>
    </row>
    <row r="6" spans="1:6" ht="29" x14ac:dyDescent="0.3">
      <c r="A6" s="45" t="s">
        <v>216</v>
      </c>
      <c r="B6" s="44" t="s">
        <v>268</v>
      </c>
      <c r="C6" s="48">
        <v>14184.954644685338</v>
      </c>
    </row>
    <row r="7" spans="1:6" ht="58" x14ac:dyDescent="0.3">
      <c r="A7" s="45" t="s">
        <v>217</v>
      </c>
      <c r="B7" s="45" t="s">
        <v>302</v>
      </c>
      <c r="C7" s="48">
        <f>'2a. Data points'!G9</f>
        <v>35915.369141870928</v>
      </c>
      <c r="D7" s="45" t="s">
        <v>303</v>
      </c>
    </row>
    <row r="8" spans="1:6" x14ac:dyDescent="0.3">
      <c r="A8" s="45" t="s">
        <v>218</v>
      </c>
      <c r="B8" s="44" t="s">
        <v>149</v>
      </c>
      <c r="C8" s="48">
        <v>144277.05684956754</v>
      </c>
    </row>
    <row r="9" spans="1:6" ht="58" x14ac:dyDescent="0.3">
      <c r="A9" s="45" t="s">
        <v>219</v>
      </c>
      <c r="B9" s="45" t="s">
        <v>368</v>
      </c>
      <c r="C9" s="48">
        <f>SUM('2a. Data points'!L4:L7)</f>
        <v>8774.85</v>
      </c>
      <c r="D9" s="45" t="s">
        <v>350</v>
      </c>
    </row>
    <row r="10" spans="1:6" ht="29" x14ac:dyDescent="0.3">
      <c r="A10" s="45" t="s">
        <v>220</v>
      </c>
      <c r="B10" s="45" t="s">
        <v>305</v>
      </c>
      <c r="C10" s="48">
        <f>SUM('2a. Data points'!G11,'2a. Data points'!G15)</f>
        <v>77516.314313348688</v>
      </c>
      <c r="D10" s="61" t="s">
        <v>306</v>
      </c>
    </row>
    <row r="11" spans="1:6" x14ac:dyDescent="0.3">
      <c r="A11" s="45" t="s">
        <v>221</v>
      </c>
      <c r="B11" s="45" t="s">
        <v>304</v>
      </c>
      <c r="C11" s="49">
        <f>C10</f>
        <v>77516.314313348688</v>
      </c>
    </row>
    <row r="12" spans="1:6" ht="29" x14ac:dyDescent="0.3">
      <c r="A12" s="45" t="s">
        <v>222</v>
      </c>
      <c r="B12" s="44" t="s">
        <v>290</v>
      </c>
      <c r="C12" s="48">
        <f>SUM('2a. Data points'!G29:G30)</f>
        <v>233099.62092802228</v>
      </c>
    </row>
    <row r="13" spans="1:6" ht="58" x14ac:dyDescent="0.3">
      <c r="A13" s="45" t="s">
        <v>352</v>
      </c>
      <c r="B13" s="44" t="s">
        <v>354</v>
      </c>
      <c r="C13" s="48">
        <f>SUM('2a. Data points'!V7:V8)*2</f>
        <v>371.54285714285709</v>
      </c>
      <c r="D13" s="45" t="s">
        <v>355</v>
      </c>
    </row>
    <row r="14" spans="1:6" ht="101.5" x14ac:dyDescent="0.3">
      <c r="A14" s="45" t="s">
        <v>223</v>
      </c>
      <c r="B14" s="45" t="s">
        <v>386</v>
      </c>
      <c r="C14" s="48">
        <f>SUM('2a. Data points'!L8:L11)</f>
        <v>7607.35</v>
      </c>
      <c r="D14" s="45" t="s">
        <v>358</v>
      </c>
      <c r="E14" s="75"/>
    </row>
    <row r="15" spans="1:6" ht="29" x14ac:dyDescent="0.3">
      <c r="A15" s="45" t="s">
        <v>224</v>
      </c>
      <c r="B15" s="45" t="s">
        <v>317</v>
      </c>
      <c r="C15" s="45">
        <f>'2a. Data points'!D3</f>
        <v>13600</v>
      </c>
    </row>
    <row r="16" spans="1:6" ht="29" x14ac:dyDescent="0.3">
      <c r="A16" s="45" t="s">
        <v>225</v>
      </c>
      <c r="B16" s="45" t="s">
        <v>292</v>
      </c>
      <c r="C16" s="48">
        <f>SUM('2a. Data points'!G33:G34)</f>
        <v>204719.62963994726</v>
      </c>
      <c r="D16" s="45"/>
    </row>
    <row r="17" spans="1:4" x14ac:dyDescent="0.3">
      <c r="A17" s="45" t="s">
        <v>226</v>
      </c>
      <c r="B17" s="45" t="s">
        <v>291</v>
      </c>
      <c r="C17" s="48">
        <f>C16</f>
        <v>204719.62963994726</v>
      </c>
    </row>
    <row r="18" spans="1:4" ht="29" x14ac:dyDescent="0.3">
      <c r="A18" s="45" t="s">
        <v>227</v>
      </c>
      <c r="B18" s="45" t="s">
        <v>317</v>
      </c>
      <c r="C18" s="45">
        <f>C15</f>
        <v>13600</v>
      </c>
    </row>
    <row r="19" spans="1:4" ht="29" x14ac:dyDescent="0.3">
      <c r="A19" s="45" t="s">
        <v>228</v>
      </c>
      <c r="B19" s="45" t="s">
        <v>317</v>
      </c>
      <c r="C19" s="45">
        <f>C15</f>
        <v>13600</v>
      </c>
    </row>
    <row r="20" spans="1:4" ht="29" x14ac:dyDescent="0.3">
      <c r="A20" s="45" t="s">
        <v>229</v>
      </c>
      <c r="B20" s="45" t="s">
        <v>319</v>
      </c>
      <c r="C20" s="45">
        <f>'2a. Data points'!D4</f>
        <v>11600</v>
      </c>
    </row>
    <row r="21" spans="1:4" x14ac:dyDescent="0.3">
      <c r="A21" s="45" t="s">
        <v>230</v>
      </c>
      <c r="B21" s="45" t="s">
        <v>307</v>
      </c>
      <c r="C21" s="49">
        <f>SUM('2a. Data points'!G21:G22)</f>
        <v>33144.720625245842</v>
      </c>
      <c r="D21" s="44" t="s">
        <v>308</v>
      </c>
    </row>
    <row r="22" spans="1:4" x14ac:dyDescent="0.3">
      <c r="A22" s="45" t="s">
        <v>231</v>
      </c>
      <c r="B22" s="45" t="s">
        <v>307</v>
      </c>
      <c r="C22" s="49">
        <f>C21</f>
        <v>33144.720625245842</v>
      </c>
    </row>
    <row r="23" spans="1:4" ht="29" x14ac:dyDescent="0.3">
      <c r="A23" s="45" t="s">
        <v>232</v>
      </c>
      <c r="B23" s="45" t="s">
        <v>166</v>
      </c>
      <c r="C23" s="48">
        <f>'2a. Data points'!G39</f>
        <v>45054.369189322962</v>
      </c>
    </row>
    <row r="24" spans="1:4" ht="29" x14ac:dyDescent="0.3">
      <c r="A24" s="45" t="s">
        <v>233</v>
      </c>
      <c r="B24" s="45" t="s">
        <v>166</v>
      </c>
      <c r="C24" s="48">
        <f>C23</f>
        <v>45054.369189322962</v>
      </c>
    </row>
    <row r="25" spans="1:4" ht="29" x14ac:dyDescent="0.3">
      <c r="A25" s="45" t="s">
        <v>234</v>
      </c>
      <c r="B25" s="45" t="s">
        <v>322</v>
      </c>
      <c r="C25" s="45">
        <f>'2a. Data points'!D5</f>
        <v>17700</v>
      </c>
    </row>
    <row r="26" spans="1:4" ht="29" x14ac:dyDescent="0.3">
      <c r="A26" s="45" t="s">
        <v>235</v>
      </c>
      <c r="B26" s="45" t="s">
        <v>322</v>
      </c>
      <c r="C26" s="45">
        <f>C25</f>
        <v>17700</v>
      </c>
    </row>
    <row r="27" spans="1:4" ht="29" x14ac:dyDescent="0.3">
      <c r="A27" s="45" t="s">
        <v>236</v>
      </c>
      <c r="B27" s="45" t="s">
        <v>322</v>
      </c>
      <c r="C27" s="45">
        <f>C25</f>
        <v>17700</v>
      </c>
    </row>
    <row r="28" spans="1:4" ht="43.5" x14ac:dyDescent="0.3">
      <c r="A28" s="45" t="s">
        <v>237</v>
      </c>
      <c r="B28" s="45" t="s">
        <v>322</v>
      </c>
      <c r="C28" s="45">
        <f>C25</f>
        <v>17700</v>
      </c>
    </row>
    <row r="29" spans="1:4" ht="29" x14ac:dyDescent="0.3">
      <c r="A29" s="45" t="s">
        <v>238</v>
      </c>
      <c r="B29" s="45" t="s">
        <v>294</v>
      </c>
      <c r="C29" s="48">
        <f>SUM('2a. Data points'!G35:G36)</f>
        <v>240434.05004524789</v>
      </c>
    </row>
    <row r="30" spans="1:4" ht="29" x14ac:dyDescent="0.3">
      <c r="A30" s="45" t="s">
        <v>239</v>
      </c>
      <c r="B30" s="45" t="s">
        <v>294</v>
      </c>
      <c r="C30" s="48">
        <f>C29</f>
        <v>240434.05004524789</v>
      </c>
    </row>
    <row r="31" spans="1:4" ht="29" x14ac:dyDescent="0.3">
      <c r="A31" s="45" t="s">
        <v>240</v>
      </c>
      <c r="B31" s="45" t="s">
        <v>294</v>
      </c>
      <c r="C31" s="48">
        <f>C29</f>
        <v>240434.05004524789</v>
      </c>
    </row>
    <row r="32" spans="1:4" ht="29" x14ac:dyDescent="0.3">
      <c r="A32" s="45" t="s">
        <v>359</v>
      </c>
      <c r="B32" s="45" t="s">
        <v>366</v>
      </c>
      <c r="C32" s="48">
        <f>SUM('2a. Data points'!L20:L23)</f>
        <v>7865.3991603957638</v>
      </c>
      <c r="D32" s="44" t="s">
        <v>364</v>
      </c>
    </row>
    <row r="33" spans="1:4" ht="43.5" x14ac:dyDescent="0.3">
      <c r="A33" s="45" t="s">
        <v>360</v>
      </c>
      <c r="B33" s="45" t="s">
        <v>366</v>
      </c>
      <c r="C33" s="49">
        <f>$C$32</f>
        <v>7865.3991603957638</v>
      </c>
      <c r="D33" s="44" t="s">
        <v>364</v>
      </c>
    </row>
    <row r="34" spans="1:4" ht="29" x14ac:dyDescent="0.3">
      <c r="A34" s="45" t="s">
        <v>361</v>
      </c>
      <c r="B34" s="45" t="s">
        <v>366</v>
      </c>
      <c r="C34" s="49">
        <f>$C$32</f>
        <v>7865.3991603957638</v>
      </c>
      <c r="D34" s="44" t="s">
        <v>364</v>
      </c>
    </row>
    <row r="35" spans="1:4" ht="29" x14ac:dyDescent="0.3">
      <c r="A35" s="45" t="s">
        <v>362</v>
      </c>
      <c r="B35" s="45" t="s">
        <v>366</v>
      </c>
      <c r="C35" s="49">
        <f>$C$32</f>
        <v>7865.3991603957638</v>
      </c>
      <c r="D35" s="44" t="s">
        <v>364</v>
      </c>
    </row>
    <row r="36" spans="1:4" x14ac:dyDescent="0.3">
      <c r="A36" s="45" t="s">
        <v>363</v>
      </c>
      <c r="B36" s="45" t="s">
        <v>366</v>
      </c>
      <c r="C36" s="49">
        <f>$C$32</f>
        <v>7865.3991603957638</v>
      </c>
      <c r="D36" s="44" t="s">
        <v>364</v>
      </c>
    </row>
    <row r="37" spans="1:4" ht="29" x14ac:dyDescent="0.3">
      <c r="A37" s="45" t="s">
        <v>241</v>
      </c>
      <c r="B37" s="45" t="s">
        <v>323</v>
      </c>
      <c r="C37" s="45">
        <f>'2a. Data points'!D6</f>
        <v>22500</v>
      </c>
    </row>
    <row r="38" spans="1:4" ht="29" x14ac:dyDescent="0.3">
      <c r="A38" s="45" t="s">
        <v>242</v>
      </c>
      <c r="B38" s="45" t="s">
        <v>323</v>
      </c>
      <c r="C38" s="45">
        <f>C37</f>
        <v>22500</v>
      </c>
    </row>
    <row r="39" spans="1:4" ht="29" x14ac:dyDescent="0.3">
      <c r="A39" s="45" t="s">
        <v>243</v>
      </c>
      <c r="B39" s="45" t="s">
        <v>295</v>
      </c>
      <c r="C39" s="48">
        <f>SUM('2a. Data points'!G37:G38)</f>
        <v>133766.83541655401</v>
      </c>
    </row>
    <row r="40" spans="1:4" ht="29" x14ac:dyDescent="0.3">
      <c r="A40" s="45" t="s">
        <v>244</v>
      </c>
      <c r="B40" s="45" t="s">
        <v>295</v>
      </c>
      <c r="C40" s="49">
        <f>C39</f>
        <v>133766.83541655401</v>
      </c>
    </row>
    <row r="41" spans="1:4" x14ac:dyDescent="0.3">
      <c r="A41" s="45" t="s">
        <v>245</v>
      </c>
      <c r="B41" s="45" t="s">
        <v>295</v>
      </c>
      <c r="C41" s="49">
        <f>C39</f>
        <v>133766.83541655401</v>
      </c>
    </row>
    <row r="42" spans="1:4" ht="29" x14ac:dyDescent="0.3">
      <c r="A42" s="45" t="s">
        <v>246</v>
      </c>
      <c r="B42" s="45" t="s">
        <v>310</v>
      </c>
      <c r="C42" s="45" t="s">
        <v>325</v>
      </c>
      <c r="D42" s="44" t="s">
        <v>324</v>
      </c>
    </row>
    <row r="43" spans="1:4" ht="29" x14ac:dyDescent="0.3">
      <c r="A43" s="45" t="s">
        <v>247</v>
      </c>
      <c r="B43" s="45" t="s">
        <v>310</v>
      </c>
      <c r="C43" s="45" t="s">
        <v>325</v>
      </c>
      <c r="D43" s="44" t="s">
        <v>324</v>
      </c>
    </row>
    <row r="44" spans="1:4" ht="58" x14ac:dyDescent="0.3">
      <c r="A44" s="45" t="s">
        <v>248</v>
      </c>
      <c r="B44" s="45" t="s">
        <v>297</v>
      </c>
      <c r="C44" s="49">
        <f>SUM('2a. Data points'!G41:G43)</f>
        <v>117998.57946903509</v>
      </c>
      <c r="D44" s="45" t="s">
        <v>298</v>
      </c>
    </row>
    <row r="45" spans="1:4" ht="29" x14ac:dyDescent="0.3">
      <c r="A45" s="45" t="s">
        <v>249</v>
      </c>
      <c r="B45" s="45" t="s">
        <v>297</v>
      </c>
      <c r="C45" s="49">
        <f>C44</f>
        <v>117998.57946903509</v>
      </c>
    </row>
    <row r="46" spans="1:4" ht="29" x14ac:dyDescent="0.3">
      <c r="A46" s="45" t="s">
        <v>250</v>
      </c>
      <c r="B46" s="45" t="s">
        <v>296</v>
      </c>
      <c r="C46" s="49">
        <f>C45</f>
        <v>117998.57946903509</v>
      </c>
    </row>
    <row r="47" spans="1:4" ht="29" x14ac:dyDescent="0.3">
      <c r="A47" s="45" t="s">
        <v>251</v>
      </c>
      <c r="B47" s="45" t="s">
        <v>310</v>
      </c>
      <c r="C47" s="45" t="s">
        <v>325</v>
      </c>
      <c r="D47" s="44" t="s">
        <v>324</v>
      </c>
    </row>
    <row r="48" spans="1:4" ht="29" x14ac:dyDescent="0.3">
      <c r="A48" s="45" t="s">
        <v>252</v>
      </c>
      <c r="B48" s="45" t="s">
        <v>310</v>
      </c>
      <c r="C48" s="45" t="s">
        <v>325</v>
      </c>
      <c r="D48" s="44" t="s">
        <v>324</v>
      </c>
    </row>
    <row r="49" spans="1:4" ht="29" x14ac:dyDescent="0.3">
      <c r="A49" s="45" t="s">
        <v>253</v>
      </c>
      <c r="B49" s="45" t="s">
        <v>310</v>
      </c>
      <c r="C49" s="45" t="s">
        <v>325</v>
      </c>
      <c r="D49" s="44" t="s">
        <v>324</v>
      </c>
    </row>
    <row r="50" spans="1:4" x14ac:dyDescent="0.3">
      <c r="A50" s="45" t="s">
        <v>254</v>
      </c>
      <c r="B50" s="45" t="s">
        <v>310</v>
      </c>
      <c r="C50" s="45" t="s">
        <v>325</v>
      </c>
      <c r="D50" s="44" t="s">
        <v>311</v>
      </c>
    </row>
    <row r="51" spans="1:4" ht="29" x14ac:dyDescent="0.3">
      <c r="A51" s="45" t="s">
        <v>255</v>
      </c>
      <c r="B51" s="45" t="s">
        <v>310</v>
      </c>
      <c r="C51" s="45" t="s">
        <v>325</v>
      </c>
      <c r="D51" s="44" t="s">
        <v>311</v>
      </c>
    </row>
    <row r="52" spans="1:4" ht="29" x14ac:dyDescent="0.3">
      <c r="A52" s="45" t="s">
        <v>256</v>
      </c>
      <c r="B52" s="45" t="s">
        <v>310</v>
      </c>
      <c r="C52" s="45" t="s">
        <v>325</v>
      </c>
      <c r="D52" s="44" t="s">
        <v>311</v>
      </c>
    </row>
    <row r="53" spans="1:4" ht="29" x14ac:dyDescent="0.3">
      <c r="A53" s="44" t="s">
        <v>257</v>
      </c>
      <c r="B53" s="45" t="s">
        <v>310</v>
      </c>
      <c r="C53" s="45" t="s">
        <v>325</v>
      </c>
      <c r="D53" s="61" t="s">
        <v>309</v>
      </c>
    </row>
    <row r="54" spans="1:4" ht="29" x14ac:dyDescent="0.3">
      <c r="A54" s="45" t="s">
        <v>258</v>
      </c>
      <c r="B54" s="45" t="s">
        <v>310</v>
      </c>
      <c r="C54" s="45" t="s">
        <v>325</v>
      </c>
      <c r="D54" s="44" t="s">
        <v>324</v>
      </c>
    </row>
    <row r="55" spans="1:4" ht="29" x14ac:dyDescent="0.3">
      <c r="A55" s="45" t="s">
        <v>259</v>
      </c>
      <c r="B55" s="45" t="s">
        <v>310</v>
      </c>
      <c r="C55" s="45" t="s">
        <v>325</v>
      </c>
      <c r="D55" s="44" t="s">
        <v>324</v>
      </c>
    </row>
    <row r="56" spans="1:4" ht="29" x14ac:dyDescent="0.3">
      <c r="A56" s="45" t="s">
        <v>260</v>
      </c>
      <c r="B56" s="45" t="s">
        <v>310</v>
      </c>
      <c r="C56" s="45" t="s">
        <v>325</v>
      </c>
      <c r="D56" s="44" t="s">
        <v>324</v>
      </c>
    </row>
    <row r="57" spans="1:4" ht="29" x14ac:dyDescent="0.3">
      <c r="A57" s="45" t="s">
        <v>261</v>
      </c>
      <c r="B57" s="45" t="s">
        <v>310</v>
      </c>
      <c r="C57" s="45" t="s">
        <v>325</v>
      </c>
      <c r="D57" s="44" t="s">
        <v>324</v>
      </c>
    </row>
  </sheetData>
  <autoFilter ref="A1:D57"/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/>
  </sheetViews>
  <sheetFormatPr defaultColWidth="9.09765625" defaultRowHeight="14.5" x14ac:dyDescent="0.3"/>
  <cols>
    <col min="1" max="1" width="15.59765625" style="64" bestFit="1" customWidth="1"/>
    <col min="2" max="2" width="62" style="44" bestFit="1" customWidth="1"/>
    <col min="3" max="3" width="10.296875" style="44" bestFit="1" customWidth="1"/>
    <col min="4" max="4" width="12.8984375" style="44" bestFit="1" customWidth="1"/>
    <col min="5" max="5" width="9.3984375" style="44" bestFit="1" customWidth="1"/>
    <col min="6" max="6" width="5.296875" style="44" bestFit="1" customWidth="1"/>
    <col min="7" max="7" width="10.09765625" style="44" bestFit="1" customWidth="1"/>
    <col min="8" max="8" width="9.296875" style="44" bestFit="1" customWidth="1"/>
    <col min="9" max="16384" width="9.09765625" style="44"/>
  </cols>
  <sheetData>
    <row r="1" spans="1:9" x14ac:dyDescent="0.3">
      <c r="A1" s="64" t="s">
        <v>336</v>
      </c>
      <c r="B1" s="44" t="s">
        <v>205</v>
      </c>
      <c r="C1" s="44" t="s">
        <v>206</v>
      </c>
      <c r="D1" s="44" t="s">
        <v>207</v>
      </c>
      <c r="E1" s="44" t="s">
        <v>208</v>
      </c>
      <c r="F1" s="44" t="s">
        <v>209</v>
      </c>
      <c r="G1" s="44" t="s">
        <v>210</v>
      </c>
      <c r="H1" s="44" t="s">
        <v>211</v>
      </c>
      <c r="I1" s="72" t="s">
        <v>343</v>
      </c>
    </row>
    <row r="2" spans="1:9" x14ac:dyDescent="0.3">
      <c r="A2" s="64" t="str">
        <f>VLOOKUP(B2,'1b. Mapping Script counts'!$A:$B,2,0)</f>
        <v>Iphone</v>
      </c>
      <c r="B2" s="44" t="s">
        <v>212</v>
      </c>
      <c r="C2" s="44">
        <v>445</v>
      </c>
      <c r="D2" s="44">
        <v>752</v>
      </c>
      <c r="E2" s="44">
        <v>12</v>
      </c>
      <c r="F2" s="44">
        <v>79</v>
      </c>
      <c r="G2" s="44">
        <v>134</v>
      </c>
      <c r="H2" s="44">
        <v>63</v>
      </c>
      <c r="I2" s="44">
        <v>6578</v>
      </c>
    </row>
    <row r="3" spans="1:9" x14ac:dyDescent="0.3">
      <c r="A3" s="64" t="str">
        <f>VLOOKUP(B3,'1b. Mapping Script counts'!$A:$B,2,0)</f>
        <v>iPad</v>
      </c>
      <c r="B3" s="44" t="s">
        <v>213</v>
      </c>
      <c r="C3" s="44">
        <v>129</v>
      </c>
      <c r="D3" s="44">
        <v>169</v>
      </c>
      <c r="E3" s="44">
        <v>3</v>
      </c>
      <c r="F3" s="44">
        <v>22</v>
      </c>
      <c r="G3" s="44">
        <v>28</v>
      </c>
      <c r="H3" s="44">
        <v>16</v>
      </c>
      <c r="I3" s="44">
        <v>1638</v>
      </c>
    </row>
    <row r="4" spans="1:9" x14ac:dyDescent="0.3">
      <c r="A4" s="64" t="str">
        <f>VLOOKUP(B4,'1b. Mapping Script counts'!$A:$B,2,0)</f>
        <v>Iphone 4</v>
      </c>
      <c r="B4" s="44" t="s">
        <v>214</v>
      </c>
      <c r="C4" s="44">
        <v>571</v>
      </c>
      <c r="D4" s="44">
        <v>798</v>
      </c>
      <c r="E4" s="44">
        <v>11</v>
      </c>
      <c r="F4" s="44">
        <v>92</v>
      </c>
      <c r="G4" s="44">
        <v>135</v>
      </c>
      <c r="H4" s="44">
        <v>83</v>
      </c>
      <c r="I4" s="44">
        <v>7768</v>
      </c>
    </row>
    <row r="5" spans="1:9" x14ac:dyDescent="0.3">
      <c r="A5" s="64" t="str">
        <f>VLOOKUP(B5,'1b. Mapping Script counts'!$A:$B,2,0)</f>
        <v>iPad 2</v>
      </c>
      <c r="B5" s="44" t="s">
        <v>215</v>
      </c>
      <c r="C5" s="44">
        <v>431</v>
      </c>
      <c r="D5" s="44">
        <v>153</v>
      </c>
      <c r="F5" s="44">
        <v>77</v>
      </c>
      <c r="G5" s="44">
        <v>38</v>
      </c>
      <c r="H5" s="44">
        <v>19</v>
      </c>
      <c r="I5" s="44">
        <v>3729</v>
      </c>
    </row>
    <row r="6" spans="1:9" x14ac:dyDescent="0.3">
      <c r="A6" s="64" t="str">
        <f>VLOOKUP(B6,'1b. Mapping Script counts'!$A:$B,2,0)</f>
        <v>Iphone 4S</v>
      </c>
      <c r="B6" s="44" t="s">
        <v>216</v>
      </c>
      <c r="C6" s="44">
        <v>431</v>
      </c>
      <c r="D6" s="44">
        <v>153</v>
      </c>
      <c r="F6" s="44">
        <v>77</v>
      </c>
      <c r="G6" s="44">
        <v>38</v>
      </c>
      <c r="H6" s="44">
        <v>19</v>
      </c>
      <c r="I6" s="44">
        <v>3729</v>
      </c>
    </row>
    <row r="7" spans="1:9" x14ac:dyDescent="0.3">
      <c r="A7" s="64" t="str">
        <f>VLOOKUP(B7,'1b. Mapping Script counts'!$A:$B,2,0)</f>
        <v>iPad 4</v>
      </c>
      <c r="B7" s="44" t="s">
        <v>217</v>
      </c>
      <c r="C7" s="44">
        <v>26</v>
      </c>
      <c r="D7" s="44">
        <v>35</v>
      </c>
      <c r="E7" s="44">
        <v>1</v>
      </c>
      <c r="F7" s="44">
        <v>3</v>
      </c>
      <c r="G7" s="44">
        <v>12</v>
      </c>
      <c r="H7" s="44">
        <v>3</v>
      </c>
      <c r="I7" s="44">
        <v>558</v>
      </c>
    </row>
    <row r="8" spans="1:9" x14ac:dyDescent="0.3">
      <c r="A8" s="64" t="str">
        <f>VLOOKUP(B8,'1b. Mapping Script counts'!$A:$B,2,0)</f>
        <v>iPhone 5</v>
      </c>
      <c r="B8" s="44" t="s">
        <v>218</v>
      </c>
      <c r="C8" s="44">
        <v>477</v>
      </c>
      <c r="D8" s="44">
        <v>442</v>
      </c>
      <c r="E8" s="44">
        <v>9</v>
      </c>
      <c r="F8" s="44">
        <v>109</v>
      </c>
      <c r="G8" s="44">
        <v>138</v>
      </c>
      <c r="H8" s="44">
        <v>45</v>
      </c>
      <c r="I8" s="44">
        <v>5407</v>
      </c>
    </row>
    <row r="9" spans="1:9" x14ac:dyDescent="0.3">
      <c r="A9" s="64" t="str">
        <f>VLOOKUP(B9,'1b. Mapping Script counts'!$A:$B,2,0)</f>
        <v>Macbook Pro_2012</v>
      </c>
      <c r="B9" s="44" t="s">
        <v>219</v>
      </c>
      <c r="C9" s="44">
        <v>4</v>
      </c>
      <c r="D9" s="44">
        <v>5</v>
      </c>
      <c r="E9" s="44">
        <v>1</v>
      </c>
      <c r="F9" s="44">
        <v>2</v>
      </c>
      <c r="G9" s="44">
        <v>3</v>
      </c>
      <c r="I9" s="44">
        <v>65</v>
      </c>
    </row>
    <row r="10" spans="1:9" x14ac:dyDescent="0.3">
      <c r="A10" s="64" t="str">
        <f>VLOOKUP(B10,'1b. Mapping Script counts'!$A:$B,2,0)</f>
        <v>iPad Air + iPad Mini 2</v>
      </c>
      <c r="B10" s="44" t="s">
        <v>220</v>
      </c>
      <c r="C10" s="44">
        <v>49</v>
      </c>
      <c r="D10" s="44">
        <v>78</v>
      </c>
      <c r="E10" s="44">
        <v>7</v>
      </c>
      <c r="F10" s="44">
        <v>7</v>
      </c>
      <c r="G10" s="44">
        <v>30</v>
      </c>
      <c r="H10" s="44">
        <v>9</v>
      </c>
      <c r="I10" s="44">
        <v>877</v>
      </c>
    </row>
    <row r="11" spans="1:9" x14ac:dyDescent="0.3">
      <c r="A11" s="64" t="str">
        <f>VLOOKUP(B11,'1b. Mapping Script counts'!$A:$B,2,0)</f>
        <v>iPad Air + iPad Mini 2</v>
      </c>
      <c r="B11" s="44" t="s">
        <v>221</v>
      </c>
      <c r="C11" s="44">
        <v>141</v>
      </c>
      <c r="D11" s="44">
        <v>85</v>
      </c>
      <c r="E11" s="44">
        <v>3</v>
      </c>
      <c r="F11" s="44">
        <v>67</v>
      </c>
      <c r="G11" s="44">
        <v>30</v>
      </c>
      <c r="H11" s="44">
        <v>9</v>
      </c>
      <c r="I11" s="44">
        <v>1525</v>
      </c>
    </row>
    <row r="12" spans="1:9" x14ac:dyDescent="0.3">
      <c r="A12" s="64" t="str">
        <f>VLOOKUP(B12,'1b. Mapping Script counts'!$A:$B,2,0)</f>
        <v>iPhone 5C + 5S</v>
      </c>
      <c r="B12" s="44" t="s">
        <v>222</v>
      </c>
      <c r="C12" s="44">
        <v>24</v>
      </c>
      <c r="D12" s="44">
        <v>34</v>
      </c>
      <c r="E12" s="44">
        <v>3</v>
      </c>
      <c r="G12" s="44">
        <v>19</v>
      </c>
      <c r="H12" s="44">
        <v>5</v>
      </c>
      <c r="I12" s="44">
        <v>390</v>
      </c>
    </row>
    <row r="13" spans="1:9" x14ac:dyDescent="0.3">
      <c r="A13" s="64" t="str">
        <f>VLOOKUP(B13,'1b. Mapping Script counts'!$A:$B,2,0)</f>
        <v>Mac Pro_2013</v>
      </c>
      <c r="B13" s="44" t="s">
        <v>352</v>
      </c>
      <c r="C13" s="44">
        <v>85</v>
      </c>
      <c r="D13" s="44">
        <v>87</v>
      </c>
      <c r="E13" s="44">
        <v>3</v>
      </c>
      <c r="F13" s="44">
        <v>23</v>
      </c>
      <c r="G13" s="44">
        <v>34</v>
      </c>
      <c r="H13" s="44">
        <v>12</v>
      </c>
      <c r="I13" s="44">
        <v>1189</v>
      </c>
    </row>
    <row r="14" spans="1:9" x14ac:dyDescent="0.3">
      <c r="A14" s="64" t="str">
        <f>VLOOKUP(B14,'1b. Mapping Script counts'!$A:$B,2,0)</f>
        <v>Macbook Pro_2013</v>
      </c>
      <c r="B14" s="44" t="s">
        <v>223</v>
      </c>
      <c r="C14" s="44">
        <v>72</v>
      </c>
      <c r="D14" s="44">
        <v>23</v>
      </c>
      <c r="F14" s="44">
        <v>28</v>
      </c>
      <c r="G14" s="44">
        <v>14</v>
      </c>
      <c r="H14" s="44">
        <v>2</v>
      </c>
      <c r="I14" s="44">
        <v>656</v>
      </c>
    </row>
    <row r="15" spans="1:9" x14ac:dyDescent="0.3">
      <c r="A15" s="64" t="str">
        <f>VLOOKUP(B15,'1b. Mapping Script counts'!$A:$B,2,0)</f>
        <v>Apple Watch 2015</v>
      </c>
      <c r="B15" s="44" t="s">
        <v>224</v>
      </c>
      <c r="C15" s="44">
        <v>151</v>
      </c>
      <c r="D15" s="44">
        <v>148</v>
      </c>
      <c r="E15" s="44">
        <v>5</v>
      </c>
      <c r="F15" s="44">
        <v>28</v>
      </c>
      <c r="G15" s="44">
        <v>48</v>
      </c>
      <c r="H15" s="44">
        <v>13</v>
      </c>
      <c r="I15" s="44">
        <v>1916</v>
      </c>
    </row>
    <row r="16" spans="1:9" x14ac:dyDescent="0.3">
      <c r="A16" s="64" t="str">
        <f>VLOOKUP(B16,'1b. Mapping Script counts'!$A:$B,2,0)</f>
        <v>iPhone 6 + iPhone 6 Plus</v>
      </c>
      <c r="B16" s="44" t="s">
        <v>225</v>
      </c>
      <c r="C16" s="44">
        <v>213</v>
      </c>
      <c r="D16" s="44">
        <v>236</v>
      </c>
      <c r="E16" s="44">
        <v>11</v>
      </c>
      <c r="F16" s="44">
        <v>22</v>
      </c>
      <c r="G16" s="44">
        <v>97</v>
      </c>
      <c r="H16" s="44">
        <v>20</v>
      </c>
      <c r="I16" s="44">
        <v>2726</v>
      </c>
    </row>
    <row r="17" spans="1:9" x14ac:dyDescent="0.3">
      <c r="A17" s="64" t="str">
        <f>VLOOKUP(B17,'1b. Mapping Script counts'!$A:$B,2,0)</f>
        <v>iPhone 6 + iPhone 6 Plus</v>
      </c>
      <c r="B17" s="44" t="s">
        <v>226</v>
      </c>
      <c r="C17" s="44">
        <v>222</v>
      </c>
      <c r="D17" s="44">
        <v>187</v>
      </c>
      <c r="E17" s="44">
        <v>6</v>
      </c>
      <c r="F17" s="44">
        <v>45</v>
      </c>
      <c r="G17" s="44">
        <v>69</v>
      </c>
      <c r="H17" s="44">
        <v>20</v>
      </c>
      <c r="I17" s="44">
        <v>2711</v>
      </c>
    </row>
    <row r="18" spans="1:9" x14ac:dyDescent="0.3">
      <c r="A18" s="64" t="str">
        <f>VLOOKUP(B18,'1b. Mapping Script counts'!$A:$B,2,0)</f>
        <v>Apple Watch 2015</v>
      </c>
      <c r="B18" s="44" t="s">
        <v>227</v>
      </c>
      <c r="C18" s="44">
        <v>157</v>
      </c>
      <c r="D18" s="44">
        <v>201</v>
      </c>
      <c r="E18" s="44">
        <v>2</v>
      </c>
      <c r="F18" s="44">
        <v>27</v>
      </c>
      <c r="G18" s="44">
        <v>51</v>
      </c>
      <c r="H18" s="44">
        <v>34</v>
      </c>
      <c r="I18" s="44">
        <v>2063</v>
      </c>
    </row>
    <row r="19" spans="1:9" x14ac:dyDescent="0.3">
      <c r="A19" s="64" t="str">
        <f>VLOOKUP(B19,'1b. Mapping Script counts'!$A:$B,2,0)</f>
        <v>Apple Watch 2015</v>
      </c>
      <c r="B19" s="44" t="s">
        <v>228</v>
      </c>
      <c r="C19" s="44">
        <v>324</v>
      </c>
      <c r="D19" s="44">
        <v>397</v>
      </c>
      <c r="E19" s="44">
        <v>5</v>
      </c>
      <c r="F19" s="44">
        <v>34</v>
      </c>
      <c r="G19" s="44">
        <v>60</v>
      </c>
      <c r="H19" s="44">
        <v>31</v>
      </c>
      <c r="I19" s="44">
        <v>3195</v>
      </c>
    </row>
    <row r="20" spans="1:9" x14ac:dyDescent="0.3">
      <c r="A20" s="64" t="str">
        <f>VLOOKUP(B20,'1b. Mapping Script counts'!$A:$B,2,0)</f>
        <v>Apple Watch 2016</v>
      </c>
      <c r="B20" s="44" t="s">
        <v>229</v>
      </c>
      <c r="C20" s="44">
        <v>24</v>
      </c>
      <c r="D20" s="44">
        <v>29</v>
      </c>
      <c r="E20" s="44">
        <v>4</v>
      </c>
      <c r="F20" s="44">
        <v>8</v>
      </c>
      <c r="G20" s="44">
        <v>14</v>
      </c>
      <c r="H20" s="44">
        <v>6</v>
      </c>
      <c r="I20" s="44">
        <v>337</v>
      </c>
    </row>
    <row r="21" spans="1:9" x14ac:dyDescent="0.3">
      <c r="A21" s="64" t="str">
        <f>VLOOKUP(B21,'1b. Mapping Script counts'!$A:$B,2,0)</f>
        <v>iPad Pro 9.7 inch + 12.9 inch</v>
      </c>
      <c r="B21" s="44" t="s">
        <v>230</v>
      </c>
      <c r="C21" s="44">
        <v>8</v>
      </c>
      <c r="D21" s="44">
        <v>17</v>
      </c>
      <c r="E21" s="44">
        <v>2</v>
      </c>
      <c r="F21" s="44">
        <v>3</v>
      </c>
      <c r="G21" s="44">
        <v>10</v>
      </c>
      <c r="H21" s="44">
        <v>3</v>
      </c>
      <c r="I21" s="44">
        <v>212</v>
      </c>
    </row>
    <row r="22" spans="1:9" x14ac:dyDescent="0.3">
      <c r="A22" s="64" t="str">
        <f>VLOOKUP(B22,'1b. Mapping Script counts'!$A:$B,2,0)</f>
        <v>iPad Pro 9.7 inch + 12.9 inch</v>
      </c>
      <c r="B22" s="44" t="s">
        <v>231</v>
      </c>
      <c r="C22" s="44">
        <v>238</v>
      </c>
      <c r="D22" s="44">
        <v>176</v>
      </c>
      <c r="E22" s="44">
        <v>8</v>
      </c>
      <c r="F22" s="44">
        <v>65</v>
      </c>
      <c r="G22" s="44">
        <v>75</v>
      </c>
      <c r="H22" s="44">
        <v>22</v>
      </c>
      <c r="I22" s="44">
        <v>2595</v>
      </c>
    </row>
    <row r="23" spans="1:9" x14ac:dyDescent="0.3">
      <c r="A23" s="64" t="str">
        <f>VLOOKUP(B23,'1b. Mapping Script counts'!$A:$B,2,0)</f>
        <v xml:space="preserve">iPhone SE </v>
      </c>
      <c r="B23" s="44" t="s">
        <v>232</v>
      </c>
      <c r="C23" s="44">
        <v>4</v>
      </c>
      <c r="D23" s="44">
        <v>37</v>
      </c>
      <c r="F23" s="44">
        <v>8</v>
      </c>
      <c r="G23" s="44">
        <v>3</v>
      </c>
      <c r="H23" s="44">
        <v>3</v>
      </c>
      <c r="I23" s="44">
        <v>219</v>
      </c>
    </row>
    <row r="24" spans="1:9" x14ac:dyDescent="0.3">
      <c r="A24" s="64" t="str">
        <f>VLOOKUP(B24,'1b. Mapping Script counts'!$A:$B,2,0)</f>
        <v xml:space="preserve">iPhone SE </v>
      </c>
      <c r="B24" s="44" t="s">
        <v>233</v>
      </c>
      <c r="C24" s="44">
        <v>159</v>
      </c>
      <c r="D24" s="44">
        <v>143</v>
      </c>
      <c r="E24" s="44">
        <v>3</v>
      </c>
      <c r="F24" s="44">
        <v>52</v>
      </c>
      <c r="G24" s="44">
        <v>56</v>
      </c>
      <c r="H24" s="44">
        <v>25</v>
      </c>
      <c r="I24" s="44">
        <v>1820</v>
      </c>
    </row>
    <row r="25" spans="1:9" x14ac:dyDescent="0.3">
      <c r="A25" s="64" t="str">
        <f>VLOOKUP(B25,'1b. Mapping Script counts'!$A:$B,2,0)</f>
        <v>Apple Watch 2017</v>
      </c>
      <c r="B25" s="44" t="s">
        <v>234</v>
      </c>
      <c r="C25" s="44">
        <v>8</v>
      </c>
      <c r="D25" s="44">
        <v>24</v>
      </c>
      <c r="E25" s="44">
        <v>1</v>
      </c>
      <c r="F25" s="44">
        <v>7</v>
      </c>
      <c r="G25" s="44">
        <v>8</v>
      </c>
      <c r="H25" s="44">
        <v>4</v>
      </c>
      <c r="I25" s="44">
        <v>288</v>
      </c>
    </row>
    <row r="26" spans="1:9" x14ac:dyDescent="0.3">
      <c r="A26" s="64" t="str">
        <f>VLOOKUP(B26,'1b. Mapping Script counts'!$A:$B,2,0)</f>
        <v>Apple Watch 2017</v>
      </c>
      <c r="B26" s="44" t="s">
        <v>235</v>
      </c>
      <c r="C26" s="44">
        <v>153</v>
      </c>
      <c r="D26" s="44">
        <v>167</v>
      </c>
      <c r="E26" s="44">
        <v>1</v>
      </c>
      <c r="F26" s="44">
        <v>32</v>
      </c>
      <c r="G26" s="44">
        <v>36</v>
      </c>
      <c r="H26" s="44">
        <v>25</v>
      </c>
      <c r="I26" s="44">
        <v>1854</v>
      </c>
    </row>
    <row r="27" spans="1:9" x14ac:dyDescent="0.3">
      <c r="A27" s="64" t="str">
        <f>VLOOKUP(B27,'1b. Mapping Script counts'!$A:$B,2,0)</f>
        <v>Apple Watch 2017</v>
      </c>
      <c r="B27" s="44" t="s">
        <v>236</v>
      </c>
      <c r="C27" s="44">
        <v>30</v>
      </c>
      <c r="D27" s="44">
        <v>72</v>
      </c>
      <c r="E27" s="44">
        <v>1</v>
      </c>
      <c r="F27" s="44">
        <v>19</v>
      </c>
      <c r="G27" s="44">
        <v>15</v>
      </c>
      <c r="H27" s="44">
        <v>6</v>
      </c>
      <c r="I27" s="44">
        <v>593</v>
      </c>
    </row>
    <row r="28" spans="1:9" x14ac:dyDescent="0.3">
      <c r="A28" s="64" t="str">
        <f>VLOOKUP(B28,'1b. Mapping Script counts'!$A:$B,2,0)</f>
        <v>Apple Watch 2017</v>
      </c>
      <c r="B28" s="44" t="s">
        <v>237</v>
      </c>
      <c r="C28" s="44">
        <v>28</v>
      </c>
      <c r="D28" s="44">
        <v>53</v>
      </c>
      <c r="F28" s="44">
        <v>6</v>
      </c>
      <c r="G28" s="44">
        <v>10</v>
      </c>
      <c r="H28" s="44">
        <v>4</v>
      </c>
      <c r="I28" s="44">
        <v>424</v>
      </c>
    </row>
    <row r="29" spans="1:9" x14ac:dyDescent="0.3">
      <c r="A29" s="64" t="str">
        <f>VLOOKUP(B29,'1b. Mapping Script counts'!$A:$B,2,0)</f>
        <v>iPhone 7 + iPhone 7 Plus</v>
      </c>
      <c r="B29" s="44" t="s">
        <v>238</v>
      </c>
      <c r="C29" s="44">
        <v>75</v>
      </c>
      <c r="D29" s="44">
        <v>64</v>
      </c>
      <c r="E29" s="44">
        <v>1</v>
      </c>
      <c r="F29" s="44">
        <v>12</v>
      </c>
      <c r="G29" s="44">
        <v>28</v>
      </c>
      <c r="H29" s="44">
        <v>8</v>
      </c>
      <c r="I29" s="44">
        <v>897</v>
      </c>
    </row>
    <row r="30" spans="1:9" x14ac:dyDescent="0.3">
      <c r="A30" s="64" t="str">
        <f>VLOOKUP(B30,'1b. Mapping Script counts'!$A:$B,2,0)</f>
        <v>iPhone 7 + iPhone 7 Plus</v>
      </c>
      <c r="B30" s="44" t="s">
        <v>239</v>
      </c>
      <c r="C30" s="44">
        <v>41</v>
      </c>
      <c r="D30" s="44">
        <v>37</v>
      </c>
      <c r="F30" s="44">
        <v>6</v>
      </c>
      <c r="G30" s="44">
        <v>8</v>
      </c>
      <c r="H30" s="44">
        <v>3</v>
      </c>
      <c r="I30" s="44">
        <v>358</v>
      </c>
    </row>
    <row r="31" spans="1:9" x14ac:dyDescent="0.3">
      <c r="A31" s="64" t="str">
        <f>VLOOKUP(B31,'1b. Mapping Script counts'!$A:$B,2,0)</f>
        <v>iPhone 7 + iPhone 7 Plus</v>
      </c>
      <c r="B31" s="44" t="s">
        <v>240</v>
      </c>
      <c r="C31" s="44">
        <v>529</v>
      </c>
      <c r="D31" s="44">
        <v>492</v>
      </c>
      <c r="E31" s="44">
        <v>10</v>
      </c>
      <c r="F31" s="44">
        <v>115</v>
      </c>
      <c r="G31" s="44">
        <v>176</v>
      </c>
      <c r="H31" s="44">
        <v>43</v>
      </c>
      <c r="I31" s="44">
        <v>6212</v>
      </c>
    </row>
    <row r="32" spans="1:9" x14ac:dyDescent="0.3">
      <c r="A32" s="64" t="str">
        <f>VLOOKUP(B32,'1b. Mapping Script counts'!$A:$B,2,0)</f>
        <v>Macbook Pro_2016</v>
      </c>
      <c r="B32" s="44" t="s">
        <v>359</v>
      </c>
      <c r="C32" s="44">
        <v>79</v>
      </c>
      <c r="D32" s="44">
        <v>89</v>
      </c>
      <c r="E32" s="44">
        <v>1</v>
      </c>
      <c r="F32" s="44">
        <v>5</v>
      </c>
      <c r="G32" s="44">
        <v>16</v>
      </c>
      <c r="H32" s="44">
        <v>8</v>
      </c>
      <c r="I32" s="44">
        <v>840</v>
      </c>
    </row>
    <row r="33" spans="1:9" x14ac:dyDescent="0.3">
      <c r="A33" s="64" t="str">
        <f>VLOOKUP(B33,'1b. Mapping Script counts'!$A:$B,2,0)</f>
        <v>Macbook Pro_2016</v>
      </c>
      <c r="B33" s="44" t="s">
        <v>360</v>
      </c>
      <c r="C33" s="44">
        <v>33</v>
      </c>
      <c r="D33" s="44">
        <v>19</v>
      </c>
      <c r="E33" s="44">
        <v>1</v>
      </c>
      <c r="F33" s="44">
        <v>1</v>
      </c>
      <c r="G33" s="44">
        <v>2</v>
      </c>
      <c r="I33" s="44">
        <v>227</v>
      </c>
    </row>
    <row r="34" spans="1:9" x14ac:dyDescent="0.3">
      <c r="A34" s="64" t="str">
        <f>VLOOKUP(B34,'1b. Mapping Script counts'!$A:$B,2,0)</f>
        <v>Macbook Pro_2016</v>
      </c>
      <c r="B34" s="44" t="s">
        <v>361</v>
      </c>
      <c r="C34" s="44">
        <v>16</v>
      </c>
      <c r="D34" s="44">
        <v>28</v>
      </c>
      <c r="G34" s="44">
        <v>15</v>
      </c>
      <c r="H34" s="44">
        <v>5</v>
      </c>
      <c r="I34" s="44">
        <v>223</v>
      </c>
    </row>
    <row r="35" spans="1:9" x14ac:dyDescent="0.3">
      <c r="A35" s="64" t="str">
        <f>VLOOKUP(B35,'1b. Mapping Script counts'!$A:$B,2,0)</f>
        <v>Macbook Pro_2016</v>
      </c>
      <c r="B35" s="44" t="s">
        <v>362</v>
      </c>
      <c r="C35" s="44">
        <v>203</v>
      </c>
      <c r="D35" s="44">
        <v>197</v>
      </c>
      <c r="E35" s="44">
        <v>2</v>
      </c>
      <c r="F35" s="44">
        <v>25</v>
      </c>
      <c r="G35" s="44">
        <v>24</v>
      </c>
      <c r="H35" s="44">
        <v>31</v>
      </c>
      <c r="I35" s="44">
        <v>1494</v>
      </c>
    </row>
    <row r="36" spans="1:9" x14ac:dyDescent="0.3">
      <c r="A36" s="64" t="str">
        <f>VLOOKUP(B36,'1b. Mapping Script counts'!$A:$B,2,0)</f>
        <v>Macbook Pro_2016</v>
      </c>
      <c r="B36" s="44" t="s">
        <v>363</v>
      </c>
      <c r="C36" s="44">
        <v>384</v>
      </c>
      <c r="D36" s="44">
        <v>266</v>
      </c>
      <c r="E36" s="44">
        <v>12</v>
      </c>
      <c r="F36" s="44">
        <v>75</v>
      </c>
      <c r="G36" s="44">
        <v>88</v>
      </c>
      <c r="H36" s="44">
        <v>27</v>
      </c>
      <c r="I36" s="44">
        <v>3680</v>
      </c>
    </row>
    <row r="37" spans="1:9" x14ac:dyDescent="0.3">
      <c r="A37" s="64" t="str">
        <f>VLOOKUP(B37,'1b. Mapping Script counts'!$A:$B,2,0)</f>
        <v>Apple Watch 2018</v>
      </c>
      <c r="B37" s="44" t="s">
        <v>241</v>
      </c>
      <c r="C37" s="44">
        <v>3</v>
      </c>
      <c r="D37" s="44">
        <v>40</v>
      </c>
      <c r="E37" s="44">
        <v>1</v>
      </c>
      <c r="F37" s="44">
        <v>2</v>
      </c>
      <c r="G37" s="44">
        <v>10</v>
      </c>
      <c r="H37" s="44">
        <v>5</v>
      </c>
      <c r="I37" s="44">
        <v>299</v>
      </c>
    </row>
    <row r="38" spans="1:9" x14ac:dyDescent="0.3">
      <c r="A38" s="64" t="str">
        <f>VLOOKUP(B38,'1b. Mapping Script counts'!$A:$B,2,0)</f>
        <v>Apple Watch 2018</v>
      </c>
      <c r="B38" s="44" t="s">
        <v>242</v>
      </c>
      <c r="C38" s="44">
        <v>150</v>
      </c>
      <c r="D38" s="44">
        <v>158</v>
      </c>
      <c r="E38" s="44">
        <v>1</v>
      </c>
      <c r="F38" s="44">
        <v>57</v>
      </c>
      <c r="G38" s="44">
        <v>30</v>
      </c>
      <c r="H38" s="44">
        <v>14</v>
      </c>
      <c r="I38" s="44">
        <v>1897</v>
      </c>
    </row>
    <row r="39" spans="1:9" x14ac:dyDescent="0.3">
      <c r="A39" s="64" t="str">
        <f>VLOOKUP(B39,'1b. Mapping Script counts'!$A:$B,2,0)</f>
        <v>iPhone 8 + iPhone 8 Plus</v>
      </c>
      <c r="B39" s="44" t="s">
        <v>243</v>
      </c>
      <c r="C39" s="44">
        <v>49</v>
      </c>
      <c r="D39" s="44">
        <v>68</v>
      </c>
      <c r="E39" s="44">
        <v>1</v>
      </c>
      <c r="F39" s="44">
        <v>7</v>
      </c>
      <c r="G39" s="44">
        <v>37</v>
      </c>
      <c r="H39" s="44">
        <v>13</v>
      </c>
      <c r="I39" s="44">
        <v>674</v>
      </c>
    </row>
    <row r="40" spans="1:9" x14ac:dyDescent="0.3">
      <c r="A40" s="64" t="str">
        <f>VLOOKUP(B40,'1b. Mapping Script counts'!$A:$B,2,0)</f>
        <v>iPhone 8 + iPhone 8 Plus</v>
      </c>
      <c r="B40" s="44" t="s">
        <v>244</v>
      </c>
      <c r="C40" s="44">
        <v>80</v>
      </c>
      <c r="D40" s="44">
        <v>95</v>
      </c>
      <c r="E40" s="44">
        <v>3</v>
      </c>
      <c r="F40" s="44">
        <v>13</v>
      </c>
      <c r="G40" s="44">
        <v>19</v>
      </c>
      <c r="H40" s="44">
        <v>17</v>
      </c>
      <c r="I40" s="44">
        <v>879</v>
      </c>
    </row>
    <row r="41" spans="1:9" x14ac:dyDescent="0.3">
      <c r="A41" s="64" t="str">
        <f>VLOOKUP(B41,'1b. Mapping Script counts'!$A:$B,2,0)</f>
        <v>iPhone 8 + iPhone 8 Plus</v>
      </c>
      <c r="B41" s="44" t="s">
        <v>245</v>
      </c>
      <c r="C41" s="44">
        <v>522</v>
      </c>
      <c r="D41" s="44">
        <v>448</v>
      </c>
      <c r="E41" s="44">
        <v>7</v>
      </c>
      <c r="F41" s="44">
        <v>111</v>
      </c>
      <c r="G41" s="44">
        <v>173</v>
      </c>
      <c r="H41" s="44">
        <v>57</v>
      </c>
      <c r="I41" s="44">
        <v>6071</v>
      </c>
    </row>
    <row r="42" spans="1:9" x14ac:dyDescent="0.3">
      <c r="A42" s="64" t="str">
        <f>VLOOKUP(B42,'1b. Mapping Script counts'!$A:$B,2,0)</f>
        <v>Not used</v>
      </c>
      <c r="B42" s="44" t="s">
        <v>246</v>
      </c>
      <c r="C42" s="44">
        <v>7</v>
      </c>
      <c r="D42" s="44">
        <v>8</v>
      </c>
      <c r="E42" s="44">
        <v>1</v>
      </c>
      <c r="F42" s="44">
        <v>4</v>
      </c>
      <c r="G42" s="44">
        <v>1</v>
      </c>
      <c r="H42" s="44">
        <v>1</v>
      </c>
      <c r="I42" s="44">
        <v>153</v>
      </c>
    </row>
    <row r="43" spans="1:9" x14ac:dyDescent="0.3">
      <c r="A43" s="64" t="str">
        <f>VLOOKUP(B43,'1b. Mapping Script counts'!$A:$B,2,0)</f>
        <v>Not used</v>
      </c>
      <c r="B43" s="44" t="s">
        <v>247</v>
      </c>
      <c r="C43" s="44">
        <v>258</v>
      </c>
      <c r="D43" s="44">
        <v>217</v>
      </c>
      <c r="E43" s="44">
        <v>7</v>
      </c>
      <c r="F43" s="44">
        <v>105</v>
      </c>
      <c r="G43" s="44">
        <v>55</v>
      </c>
      <c r="H43" s="44">
        <v>23</v>
      </c>
      <c r="I43" s="44">
        <v>2648</v>
      </c>
    </row>
    <row r="44" spans="1:9" x14ac:dyDescent="0.3">
      <c r="A44" s="64" t="str">
        <f>VLOOKUP(B44,'1b. Mapping Script counts'!$A:$B,2,0)</f>
        <v>iPhone XS + iPhone XR + iPhone XS Max</v>
      </c>
      <c r="B44" s="44" t="s">
        <v>248</v>
      </c>
      <c r="C44" s="44">
        <v>71</v>
      </c>
      <c r="D44" s="44">
        <v>71</v>
      </c>
      <c r="E44" s="44">
        <v>3</v>
      </c>
      <c r="F44" s="44">
        <v>6</v>
      </c>
      <c r="G44" s="44">
        <v>24</v>
      </c>
      <c r="H44" s="44">
        <v>10</v>
      </c>
      <c r="I44" s="44">
        <v>673</v>
      </c>
    </row>
    <row r="45" spans="1:9" x14ac:dyDescent="0.3">
      <c r="A45" s="64" t="str">
        <f>VLOOKUP(B45,'1b. Mapping Script counts'!$A:$B,2,0)</f>
        <v>iPhone XS + iPhone XR + iPhone XS Max</v>
      </c>
      <c r="B45" s="44" t="s">
        <v>249</v>
      </c>
      <c r="C45" s="44">
        <v>95</v>
      </c>
      <c r="D45" s="44">
        <v>84</v>
      </c>
      <c r="F45" s="44">
        <v>15</v>
      </c>
      <c r="G45" s="44">
        <v>24</v>
      </c>
      <c r="H45" s="44">
        <v>6</v>
      </c>
      <c r="I45" s="44">
        <v>893</v>
      </c>
    </row>
    <row r="46" spans="1:9" x14ac:dyDescent="0.3">
      <c r="A46" s="64" t="str">
        <f>VLOOKUP(B46,'1b. Mapping Script counts'!$A:$B,2,0)</f>
        <v>iPhone XS + iPhone XR + iPhone XS Max</v>
      </c>
      <c r="B46" s="44" t="s">
        <v>250</v>
      </c>
      <c r="C46" s="44">
        <v>549</v>
      </c>
      <c r="D46" s="44">
        <v>353</v>
      </c>
      <c r="E46" s="44">
        <v>11</v>
      </c>
      <c r="F46" s="44">
        <v>104</v>
      </c>
      <c r="G46" s="44">
        <v>229</v>
      </c>
      <c r="H46" s="44">
        <v>37</v>
      </c>
      <c r="I46" s="44">
        <v>5953</v>
      </c>
    </row>
    <row r="47" spans="1:9" x14ac:dyDescent="0.3">
      <c r="A47" s="64" t="str">
        <f>VLOOKUP(B47,'1b. Mapping Script counts'!$A:$B,2,0)</f>
        <v>Not used</v>
      </c>
      <c r="B47" s="44" t="s">
        <v>251</v>
      </c>
      <c r="C47" s="44">
        <v>11</v>
      </c>
      <c r="D47" s="44">
        <v>18</v>
      </c>
      <c r="E47" s="44">
        <v>2</v>
      </c>
      <c r="F47" s="44">
        <v>8</v>
      </c>
      <c r="G47" s="44">
        <v>4</v>
      </c>
      <c r="H47" s="44">
        <v>3</v>
      </c>
      <c r="I47" s="44">
        <v>155</v>
      </c>
    </row>
    <row r="48" spans="1:9" x14ac:dyDescent="0.3">
      <c r="A48" s="64" t="str">
        <f>VLOOKUP(B48,'1b. Mapping Script counts'!$A:$B,2,0)</f>
        <v>Not used</v>
      </c>
      <c r="B48" s="44" t="s">
        <v>252</v>
      </c>
      <c r="C48" s="44">
        <v>83</v>
      </c>
      <c r="D48" s="44">
        <v>51</v>
      </c>
      <c r="F48" s="44">
        <v>4</v>
      </c>
      <c r="G48" s="44">
        <v>13</v>
      </c>
      <c r="H48" s="44">
        <v>7</v>
      </c>
      <c r="I48" s="44">
        <v>605</v>
      </c>
    </row>
    <row r="49" spans="1:9" x14ac:dyDescent="0.3">
      <c r="A49" s="64" t="str">
        <f>VLOOKUP(B49,'1b. Mapping Script counts'!$A:$B,2,0)</f>
        <v>Not used</v>
      </c>
      <c r="B49" s="44" t="s">
        <v>253</v>
      </c>
      <c r="C49" s="44">
        <v>64</v>
      </c>
      <c r="D49" s="44">
        <v>89</v>
      </c>
      <c r="F49" s="44">
        <v>29</v>
      </c>
      <c r="G49" s="44">
        <v>16</v>
      </c>
      <c r="H49" s="44">
        <v>5</v>
      </c>
      <c r="I49" s="44">
        <v>704</v>
      </c>
    </row>
    <row r="50" spans="1:9" x14ac:dyDescent="0.3">
      <c r="A50" s="64" t="str">
        <f>VLOOKUP(B50,'1b. Mapping Script counts'!$A:$B,2,0)</f>
        <v>Not used</v>
      </c>
      <c r="B50" s="44" t="s">
        <v>254</v>
      </c>
      <c r="C50" s="44">
        <v>3</v>
      </c>
      <c r="D50" s="44">
        <v>5</v>
      </c>
      <c r="G50" s="44">
        <v>1</v>
      </c>
      <c r="I50" s="44">
        <v>50</v>
      </c>
    </row>
    <row r="51" spans="1:9" x14ac:dyDescent="0.3">
      <c r="A51" s="64" t="str">
        <f>VLOOKUP(B51,'1b. Mapping Script counts'!$A:$B,2,0)</f>
        <v>Not used</v>
      </c>
      <c r="B51" s="44" t="s">
        <v>255</v>
      </c>
      <c r="C51" s="44">
        <v>156</v>
      </c>
      <c r="D51" s="44">
        <v>158</v>
      </c>
      <c r="E51" s="44">
        <v>3</v>
      </c>
      <c r="F51" s="44">
        <v>36</v>
      </c>
      <c r="G51" s="44">
        <v>32</v>
      </c>
      <c r="H51" s="44">
        <v>28</v>
      </c>
      <c r="I51" s="44">
        <v>1649</v>
      </c>
    </row>
    <row r="52" spans="1:9" x14ac:dyDescent="0.3">
      <c r="A52" s="64" t="str">
        <f>VLOOKUP(B52,'1b. Mapping Script counts'!$A:$B,2,0)</f>
        <v>Not used</v>
      </c>
      <c r="B52" s="44" t="s">
        <v>256</v>
      </c>
      <c r="C52" s="44">
        <v>63</v>
      </c>
      <c r="D52" s="44">
        <v>64</v>
      </c>
      <c r="F52" s="44">
        <v>4</v>
      </c>
      <c r="G52" s="44">
        <v>4</v>
      </c>
      <c r="H52" s="44">
        <v>12</v>
      </c>
      <c r="I52" s="44">
        <v>559</v>
      </c>
    </row>
    <row r="53" spans="1:9" x14ac:dyDescent="0.3">
      <c r="A53" s="64" t="str">
        <f>VLOOKUP(B53,'1b. Mapping Script counts'!$A:$B,2,0)</f>
        <v>Not used</v>
      </c>
      <c r="B53" s="44" t="s">
        <v>257</v>
      </c>
      <c r="C53" s="44">
        <v>24</v>
      </c>
      <c r="D53" s="44">
        <v>32</v>
      </c>
      <c r="F53" s="44">
        <v>16</v>
      </c>
      <c r="G53" s="44">
        <v>3</v>
      </c>
      <c r="H53" s="44">
        <v>4</v>
      </c>
      <c r="I53" s="44">
        <v>223</v>
      </c>
    </row>
    <row r="54" spans="1:9" x14ac:dyDescent="0.3">
      <c r="A54" s="64" t="str">
        <f>VLOOKUP(B54,'1b. Mapping Script counts'!$A:$B,2,0)</f>
        <v>Not used</v>
      </c>
      <c r="B54" s="44" t="s">
        <v>258</v>
      </c>
      <c r="C54" s="44">
        <v>12</v>
      </c>
      <c r="D54" s="44">
        <v>15</v>
      </c>
      <c r="F54" s="44">
        <v>1</v>
      </c>
      <c r="G54" s="44">
        <v>7</v>
      </c>
      <c r="H54" s="44">
        <v>2</v>
      </c>
      <c r="I54" s="44">
        <v>174</v>
      </c>
    </row>
    <row r="55" spans="1:9" x14ac:dyDescent="0.3">
      <c r="A55" s="64" t="str">
        <f>VLOOKUP(B55,'1b. Mapping Script counts'!$A:$B,2,0)</f>
        <v>Not used</v>
      </c>
      <c r="B55" s="44" t="s">
        <v>259</v>
      </c>
      <c r="C55" s="44">
        <v>88</v>
      </c>
      <c r="D55" s="44">
        <v>50</v>
      </c>
      <c r="E55" s="44">
        <v>4</v>
      </c>
      <c r="F55" s="44">
        <v>23</v>
      </c>
      <c r="G55" s="44">
        <v>32</v>
      </c>
      <c r="H55" s="44">
        <v>3</v>
      </c>
      <c r="I55" s="44">
        <v>924</v>
      </c>
    </row>
    <row r="56" spans="1:9" x14ac:dyDescent="0.3">
      <c r="A56" s="64" t="str">
        <f>VLOOKUP(B56,'1b. Mapping Script counts'!$A:$B,2,0)</f>
        <v>Not used</v>
      </c>
      <c r="B56" s="44" t="s">
        <v>260</v>
      </c>
      <c r="C56" s="44">
        <v>57</v>
      </c>
      <c r="D56" s="44">
        <v>40</v>
      </c>
      <c r="E56" s="44">
        <v>1</v>
      </c>
      <c r="F56" s="44">
        <v>14</v>
      </c>
      <c r="G56" s="44">
        <v>8</v>
      </c>
      <c r="H56" s="44">
        <v>4</v>
      </c>
      <c r="I56" s="44">
        <v>587</v>
      </c>
    </row>
    <row r="57" spans="1:9" x14ac:dyDescent="0.3">
      <c r="A57" s="64" t="str">
        <f>VLOOKUP(B57,'1b. Mapping Script counts'!$A:$B,2,0)</f>
        <v>Not used</v>
      </c>
      <c r="B57" s="44" t="s">
        <v>261</v>
      </c>
      <c r="C57" s="44">
        <v>177</v>
      </c>
      <c r="D57" s="44">
        <v>100</v>
      </c>
      <c r="E57" s="44">
        <v>2</v>
      </c>
      <c r="F57" s="44">
        <v>41</v>
      </c>
      <c r="G57" s="44">
        <v>29</v>
      </c>
      <c r="H57" s="44">
        <v>11</v>
      </c>
      <c r="I57" s="44">
        <v>1816</v>
      </c>
    </row>
  </sheetData>
  <autoFilter ref="A1:I57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4.5" x14ac:dyDescent="0.3"/>
  <cols>
    <col min="1" max="1" width="48.09765625" bestFit="1" customWidth="1"/>
    <col min="2" max="2" width="17.3984375" bestFit="1" customWidth="1"/>
    <col min="4" max="4" width="40.09765625" bestFit="1" customWidth="1"/>
    <col min="5" max="5" width="20.3984375" bestFit="1" customWidth="1"/>
    <col min="6" max="6" width="23.296875" bestFit="1" customWidth="1"/>
    <col min="7" max="7" width="19.09765625" bestFit="1" customWidth="1"/>
    <col min="8" max="8" width="13.8984375" bestFit="1" customWidth="1"/>
    <col min="9" max="9" width="20.296875" bestFit="1" customWidth="1"/>
    <col min="10" max="10" width="19.09765625" bestFit="1" customWidth="1"/>
    <col min="11" max="11" width="20" bestFit="1" customWidth="1"/>
  </cols>
  <sheetData>
    <row r="1" spans="1:11" x14ac:dyDescent="0.3">
      <c r="A1" s="47" t="s">
        <v>390</v>
      </c>
      <c r="D1" s="47" t="s">
        <v>391</v>
      </c>
    </row>
    <row r="2" spans="1:11" x14ac:dyDescent="0.3">
      <c r="A2" s="36" t="s">
        <v>0</v>
      </c>
      <c r="B2" s="36" t="s">
        <v>273</v>
      </c>
      <c r="D2" s="36" t="s">
        <v>326</v>
      </c>
      <c r="E2" t="s">
        <v>337</v>
      </c>
      <c r="F2" t="s">
        <v>338</v>
      </c>
      <c r="G2" t="s">
        <v>340</v>
      </c>
      <c r="H2" t="s">
        <v>341</v>
      </c>
      <c r="I2" t="s">
        <v>339</v>
      </c>
      <c r="J2" t="s">
        <v>342</v>
      </c>
      <c r="K2" t="s">
        <v>345</v>
      </c>
    </row>
    <row r="3" spans="1:11" x14ac:dyDescent="0.3">
      <c r="A3" t="s">
        <v>316</v>
      </c>
      <c r="B3">
        <v>13600</v>
      </c>
      <c r="D3" s="63" t="s">
        <v>316</v>
      </c>
      <c r="E3" s="62">
        <v>632</v>
      </c>
      <c r="F3" s="62">
        <v>746</v>
      </c>
      <c r="G3" s="62">
        <v>12</v>
      </c>
      <c r="H3" s="62">
        <v>89</v>
      </c>
      <c r="I3" s="62">
        <v>159</v>
      </c>
      <c r="J3" s="62">
        <v>78</v>
      </c>
      <c r="K3" s="62">
        <v>7174</v>
      </c>
    </row>
    <row r="4" spans="1:11" x14ac:dyDescent="0.3">
      <c r="A4" t="s">
        <v>318</v>
      </c>
      <c r="B4">
        <v>11600</v>
      </c>
      <c r="D4" s="63" t="s">
        <v>318</v>
      </c>
      <c r="E4" s="62">
        <v>24</v>
      </c>
      <c r="F4" s="62">
        <v>29</v>
      </c>
      <c r="G4" s="62">
        <v>4</v>
      </c>
      <c r="H4" s="62">
        <v>8</v>
      </c>
      <c r="I4" s="62">
        <v>14</v>
      </c>
      <c r="J4" s="62">
        <v>6</v>
      </c>
      <c r="K4" s="62">
        <v>337</v>
      </c>
    </row>
    <row r="5" spans="1:11" x14ac:dyDescent="0.3">
      <c r="A5" t="s">
        <v>320</v>
      </c>
      <c r="B5">
        <v>17700</v>
      </c>
      <c r="D5" s="63" t="s">
        <v>320</v>
      </c>
      <c r="E5" s="62">
        <v>219</v>
      </c>
      <c r="F5" s="62">
        <v>316</v>
      </c>
      <c r="G5" s="62">
        <v>3</v>
      </c>
      <c r="H5" s="62">
        <v>64</v>
      </c>
      <c r="I5" s="62">
        <v>69</v>
      </c>
      <c r="J5" s="62">
        <v>39</v>
      </c>
      <c r="K5" s="62">
        <v>3159</v>
      </c>
    </row>
    <row r="6" spans="1:11" x14ac:dyDescent="0.3">
      <c r="A6" t="s">
        <v>321</v>
      </c>
      <c r="B6">
        <v>22500</v>
      </c>
      <c r="D6" s="63" t="s">
        <v>321</v>
      </c>
      <c r="E6" s="62">
        <v>153</v>
      </c>
      <c r="F6" s="62">
        <v>198</v>
      </c>
      <c r="G6" s="62">
        <v>2</v>
      </c>
      <c r="H6" s="62">
        <v>59</v>
      </c>
      <c r="I6" s="62">
        <v>40</v>
      </c>
      <c r="J6" s="62">
        <v>19</v>
      </c>
      <c r="K6" s="62">
        <v>2196</v>
      </c>
    </row>
    <row r="7" spans="1:11" x14ac:dyDescent="0.3">
      <c r="A7" t="s">
        <v>327</v>
      </c>
      <c r="B7">
        <v>65400</v>
      </c>
      <c r="D7" s="63" t="s">
        <v>327</v>
      </c>
      <c r="E7" s="62">
        <v>129</v>
      </c>
      <c r="F7" s="62">
        <v>169</v>
      </c>
      <c r="G7" s="62">
        <v>3</v>
      </c>
      <c r="H7" s="62">
        <v>22</v>
      </c>
      <c r="I7" s="62">
        <v>28</v>
      </c>
      <c r="J7" s="62">
        <v>16</v>
      </c>
      <c r="K7" s="62">
        <v>1638</v>
      </c>
    </row>
    <row r="8" spans="1:11" x14ac:dyDescent="0.3">
      <c r="A8" t="s">
        <v>145</v>
      </c>
      <c r="B8">
        <v>31729.103591697651</v>
      </c>
      <c r="D8" s="63" t="s">
        <v>145</v>
      </c>
      <c r="E8" s="62">
        <v>431</v>
      </c>
      <c r="F8" s="62">
        <v>153</v>
      </c>
      <c r="G8" s="62"/>
      <c r="H8" s="62">
        <v>77</v>
      </c>
      <c r="I8" s="62">
        <v>38</v>
      </c>
      <c r="J8" s="62">
        <v>19</v>
      </c>
      <c r="K8" s="62">
        <v>3729</v>
      </c>
    </row>
    <row r="9" spans="1:11" x14ac:dyDescent="0.3">
      <c r="A9" t="s">
        <v>146</v>
      </c>
      <c r="B9">
        <v>35915.369141870928</v>
      </c>
      <c r="D9" s="63" t="s">
        <v>146</v>
      </c>
      <c r="E9" s="62">
        <v>26</v>
      </c>
      <c r="F9" s="62">
        <v>35</v>
      </c>
      <c r="G9" s="62">
        <v>1</v>
      </c>
      <c r="H9" s="62">
        <v>3</v>
      </c>
      <c r="I9" s="62">
        <v>12</v>
      </c>
      <c r="J9" s="62">
        <v>3</v>
      </c>
      <c r="K9" s="62">
        <v>558</v>
      </c>
    </row>
    <row r="10" spans="1:11" x14ac:dyDescent="0.3">
      <c r="A10" t="s">
        <v>304</v>
      </c>
      <c r="B10">
        <v>77516.314313348688</v>
      </c>
      <c r="D10" s="63" t="s">
        <v>304</v>
      </c>
      <c r="E10" s="62">
        <v>190</v>
      </c>
      <c r="F10" s="62">
        <v>163</v>
      </c>
      <c r="G10" s="62">
        <v>10</v>
      </c>
      <c r="H10" s="62">
        <v>74</v>
      </c>
      <c r="I10" s="62">
        <v>60</v>
      </c>
      <c r="J10" s="62">
        <v>18</v>
      </c>
      <c r="K10" s="62">
        <v>2402</v>
      </c>
    </row>
    <row r="11" spans="1:11" x14ac:dyDescent="0.3">
      <c r="A11" t="s">
        <v>328</v>
      </c>
      <c r="B11">
        <v>33144.720625245842</v>
      </c>
      <c r="D11" s="63" t="s">
        <v>328</v>
      </c>
      <c r="E11" s="62">
        <v>246</v>
      </c>
      <c r="F11" s="62">
        <v>193</v>
      </c>
      <c r="G11" s="62">
        <v>10</v>
      </c>
      <c r="H11" s="62">
        <v>68</v>
      </c>
      <c r="I11" s="62">
        <v>85</v>
      </c>
      <c r="J11" s="62">
        <v>25</v>
      </c>
      <c r="K11" s="62">
        <v>2807</v>
      </c>
    </row>
    <row r="12" spans="1:11" x14ac:dyDescent="0.3">
      <c r="A12" t="s">
        <v>329</v>
      </c>
      <c r="B12">
        <v>47600</v>
      </c>
      <c r="D12" s="63" t="s">
        <v>329</v>
      </c>
      <c r="E12" s="62">
        <v>445</v>
      </c>
      <c r="F12" s="62">
        <v>752</v>
      </c>
      <c r="G12" s="62">
        <v>12</v>
      </c>
      <c r="H12" s="62">
        <v>79</v>
      </c>
      <c r="I12" s="62">
        <v>134</v>
      </c>
      <c r="J12" s="62">
        <v>63</v>
      </c>
      <c r="K12" s="62">
        <v>6578</v>
      </c>
    </row>
    <row r="13" spans="1:11" x14ac:dyDescent="0.3">
      <c r="A13" t="s">
        <v>330</v>
      </c>
      <c r="B13">
        <v>30070</v>
      </c>
      <c r="D13" s="63" t="s">
        <v>330</v>
      </c>
      <c r="E13" s="62">
        <v>571</v>
      </c>
      <c r="F13" s="62">
        <v>798</v>
      </c>
      <c r="G13" s="62">
        <v>11</v>
      </c>
      <c r="H13" s="62">
        <v>92</v>
      </c>
      <c r="I13" s="62">
        <v>135</v>
      </c>
      <c r="J13" s="62">
        <v>83</v>
      </c>
      <c r="K13" s="62">
        <v>7768</v>
      </c>
    </row>
    <row r="14" spans="1:11" x14ac:dyDescent="0.3">
      <c r="A14" t="s">
        <v>331</v>
      </c>
      <c r="B14">
        <v>14184.954644685338</v>
      </c>
      <c r="D14" s="63" t="s">
        <v>331</v>
      </c>
      <c r="E14" s="62">
        <v>431</v>
      </c>
      <c r="F14" s="62">
        <v>153</v>
      </c>
      <c r="G14" s="62"/>
      <c r="H14" s="62">
        <v>77</v>
      </c>
      <c r="I14" s="62">
        <v>38</v>
      </c>
      <c r="J14" s="62">
        <v>19</v>
      </c>
      <c r="K14" s="62">
        <v>3729</v>
      </c>
    </row>
    <row r="15" spans="1:11" x14ac:dyDescent="0.3">
      <c r="A15" t="s">
        <v>149</v>
      </c>
      <c r="B15">
        <v>144277.05684956754</v>
      </c>
      <c r="D15" s="63" t="s">
        <v>149</v>
      </c>
      <c r="E15" s="62">
        <v>477</v>
      </c>
      <c r="F15" s="62">
        <v>442</v>
      </c>
      <c r="G15" s="62">
        <v>9</v>
      </c>
      <c r="H15" s="62">
        <v>109</v>
      </c>
      <c r="I15" s="62">
        <v>138</v>
      </c>
      <c r="J15" s="62">
        <v>45</v>
      </c>
      <c r="K15" s="62">
        <v>5407</v>
      </c>
    </row>
    <row r="16" spans="1:11" x14ac:dyDescent="0.3">
      <c r="A16" t="s">
        <v>332</v>
      </c>
      <c r="B16">
        <v>233099.62092802228</v>
      </c>
      <c r="D16" s="63" t="s">
        <v>332</v>
      </c>
      <c r="E16" s="62">
        <v>24</v>
      </c>
      <c r="F16" s="62">
        <v>34</v>
      </c>
      <c r="G16" s="62">
        <v>3</v>
      </c>
      <c r="H16" s="62"/>
      <c r="I16" s="62">
        <v>19</v>
      </c>
      <c r="J16" s="62">
        <v>5</v>
      </c>
      <c r="K16" s="62">
        <v>390</v>
      </c>
    </row>
    <row r="17" spans="1:11" x14ac:dyDescent="0.3">
      <c r="A17" t="s">
        <v>291</v>
      </c>
      <c r="B17">
        <v>204719.62963994726</v>
      </c>
      <c r="D17" s="63" t="s">
        <v>291</v>
      </c>
      <c r="E17" s="62">
        <v>435</v>
      </c>
      <c r="F17" s="62">
        <v>423</v>
      </c>
      <c r="G17" s="62">
        <v>17</v>
      </c>
      <c r="H17" s="62">
        <v>67</v>
      </c>
      <c r="I17" s="62">
        <v>166</v>
      </c>
      <c r="J17" s="62">
        <v>40</v>
      </c>
      <c r="K17" s="62">
        <v>5437</v>
      </c>
    </row>
    <row r="18" spans="1:11" x14ac:dyDescent="0.3">
      <c r="A18" t="s">
        <v>333</v>
      </c>
      <c r="B18">
        <v>240434.05004524789</v>
      </c>
      <c r="D18" s="63" t="s">
        <v>333</v>
      </c>
      <c r="E18" s="62">
        <v>645</v>
      </c>
      <c r="F18" s="62">
        <v>593</v>
      </c>
      <c r="G18" s="62">
        <v>11</v>
      </c>
      <c r="H18" s="62">
        <v>133</v>
      </c>
      <c r="I18" s="62">
        <v>212</v>
      </c>
      <c r="J18" s="62">
        <v>54</v>
      </c>
      <c r="K18" s="62">
        <v>7467</v>
      </c>
    </row>
    <row r="19" spans="1:11" x14ac:dyDescent="0.3">
      <c r="A19" t="s">
        <v>334</v>
      </c>
      <c r="B19">
        <v>133766.83541655401</v>
      </c>
      <c r="D19" s="63" t="s">
        <v>334</v>
      </c>
      <c r="E19" s="62">
        <v>651</v>
      </c>
      <c r="F19" s="62">
        <v>611</v>
      </c>
      <c r="G19" s="62">
        <v>11</v>
      </c>
      <c r="H19" s="62">
        <v>131</v>
      </c>
      <c r="I19" s="62">
        <v>229</v>
      </c>
      <c r="J19" s="62">
        <v>87</v>
      </c>
      <c r="K19" s="62">
        <v>7624</v>
      </c>
    </row>
    <row r="20" spans="1:11" x14ac:dyDescent="0.3">
      <c r="A20" t="s">
        <v>166</v>
      </c>
      <c r="B20">
        <v>45054.369189322962</v>
      </c>
      <c r="D20" s="63" t="s">
        <v>166</v>
      </c>
      <c r="E20" s="62">
        <v>163</v>
      </c>
      <c r="F20" s="62">
        <v>180</v>
      </c>
      <c r="G20" s="62">
        <v>3</v>
      </c>
      <c r="H20" s="62">
        <v>60</v>
      </c>
      <c r="I20" s="62">
        <v>59</v>
      </c>
      <c r="J20" s="62">
        <v>28</v>
      </c>
      <c r="K20" s="62">
        <v>2039</v>
      </c>
    </row>
    <row r="21" spans="1:11" x14ac:dyDescent="0.3">
      <c r="A21" t="s">
        <v>296</v>
      </c>
      <c r="B21">
        <v>117998.57946903509</v>
      </c>
      <c r="D21" s="63" t="s">
        <v>296</v>
      </c>
      <c r="E21" s="62">
        <v>715</v>
      </c>
      <c r="F21" s="62">
        <v>508</v>
      </c>
      <c r="G21" s="62">
        <v>14</v>
      </c>
      <c r="H21" s="62">
        <v>125</v>
      </c>
      <c r="I21" s="62">
        <v>277</v>
      </c>
      <c r="J21" s="62">
        <v>53</v>
      </c>
      <c r="K21" s="62">
        <v>7519</v>
      </c>
    </row>
    <row r="22" spans="1:11" x14ac:dyDescent="0.3">
      <c r="A22" t="s">
        <v>367</v>
      </c>
      <c r="B22">
        <v>8774.85</v>
      </c>
      <c r="D22" s="63" t="s">
        <v>367</v>
      </c>
      <c r="E22" s="62">
        <v>4</v>
      </c>
      <c r="F22" s="62">
        <v>5</v>
      </c>
      <c r="G22" s="62">
        <v>1</v>
      </c>
      <c r="H22" s="62">
        <v>2</v>
      </c>
      <c r="I22" s="62">
        <v>3</v>
      </c>
      <c r="J22" s="62"/>
      <c r="K22" s="62">
        <v>65</v>
      </c>
    </row>
    <row r="23" spans="1:11" x14ac:dyDescent="0.3">
      <c r="A23" t="s">
        <v>353</v>
      </c>
      <c r="B23">
        <v>371.54285714285709</v>
      </c>
      <c r="D23" s="63" t="s">
        <v>353</v>
      </c>
      <c r="E23" s="62">
        <v>85</v>
      </c>
      <c r="F23" s="62">
        <v>87</v>
      </c>
      <c r="G23" s="62">
        <v>3</v>
      </c>
      <c r="H23" s="62">
        <v>23</v>
      </c>
      <c r="I23" s="62">
        <v>34</v>
      </c>
      <c r="J23" s="62">
        <v>12</v>
      </c>
      <c r="K23" s="62">
        <v>1189</v>
      </c>
    </row>
    <row r="24" spans="1:11" x14ac:dyDescent="0.3">
      <c r="A24" t="s">
        <v>365</v>
      </c>
      <c r="B24">
        <v>7865.3991603957638</v>
      </c>
      <c r="D24" s="63" t="s">
        <v>365</v>
      </c>
      <c r="E24" s="62">
        <v>715</v>
      </c>
      <c r="F24" s="62">
        <v>599</v>
      </c>
      <c r="G24" s="62">
        <v>16</v>
      </c>
      <c r="H24" s="62">
        <v>106</v>
      </c>
      <c r="I24" s="62">
        <v>145</v>
      </c>
      <c r="J24" s="62">
        <v>71</v>
      </c>
      <c r="K24" s="62">
        <v>6464</v>
      </c>
    </row>
    <row r="25" spans="1:11" x14ac:dyDescent="0.3">
      <c r="A25" t="s">
        <v>385</v>
      </c>
      <c r="B25">
        <v>7607.35</v>
      </c>
      <c r="D25" s="63" t="s">
        <v>385</v>
      </c>
      <c r="E25" s="62">
        <v>72</v>
      </c>
      <c r="F25" s="62">
        <v>23</v>
      </c>
      <c r="G25" s="62"/>
      <c r="H25" s="62">
        <v>28</v>
      </c>
      <c r="I25" s="62">
        <v>14</v>
      </c>
      <c r="J25" s="62">
        <v>2</v>
      </c>
      <c r="K25" s="62">
        <v>656</v>
      </c>
    </row>
    <row r="26" spans="1:11" x14ac:dyDescent="0.3">
      <c r="D26" s="63" t="s">
        <v>335</v>
      </c>
      <c r="E26" s="62">
        <v>7483</v>
      </c>
      <c r="F26" s="62">
        <v>7210</v>
      </c>
      <c r="G26" s="62">
        <v>156</v>
      </c>
      <c r="H26" s="62">
        <v>1496</v>
      </c>
      <c r="I26" s="62">
        <v>2108</v>
      </c>
      <c r="J26" s="62">
        <v>785</v>
      </c>
      <c r="K26" s="62">
        <v>86332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70"/>
  <sheetViews>
    <sheetView topLeftCell="N1" workbookViewId="0">
      <selection activeCell="V7" sqref="V7:V8"/>
    </sheetView>
  </sheetViews>
  <sheetFormatPr defaultRowHeight="14.5" x14ac:dyDescent="0.3"/>
  <cols>
    <col min="1" max="1" width="23.69921875" bestFit="1" customWidth="1"/>
    <col min="2" max="2" width="16" bestFit="1" customWidth="1"/>
    <col min="3" max="3" width="16" customWidth="1"/>
    <col min="4" max="4" width="34.8984375" bestFit="1" customWidth="1"/>
    <col min="6" max="6" width="19.09765625" bestFit="1" customWidth="1"/>
    <col min="7" max="7" width="34.8984375" bestFit="1" customWidth="1"/>
    <col min="8" max="8" width="7.3984375" customWidth="1"/>
    <col min="9" max="9" width="17.09765625" bestFit="1" customWidth="1"/>
    <col min="10" max="10" width="8.3984375" bestFit="1" customWidth="1"/>
    <col min="11" max="11" width="16" bestFit="1" customWidth="1"/>
    <col min="12" max="12" width="34.8984375" bestFit="1" customWidth="1"/>
    <col min="14" max="14" width="17" bestFit="1" customWidth="1"/>
    <col min="16" max="16" width="16" bestFit="1" customWidth="1"/>
    <col min="17" max="17" width="34.8984375" bestFit="1" customWidth="1"/>
    <col min="19" max="19" width="11.69921875" bestFit="1" customWidth="1"/>
    <col min="20" max="20" width="8.3984375" bestFit="1" customWidth="1"/>
    <col min="21" max="21" width="16" bestFit="1" customWidth="1"/>
    <col min="22" max="22" width="34.8984375" bestFit="1" customWidth="1"/>
    <col min="24" max="24" width="22.69921875" bestFit="1" customWidth="1"/>
  </cols>
  <sheetData>
    <row r="1" spans="1:24" x14ac:dyDescent="0.3">
      <c r="A1" s="47" t="s">
        <v>286</v>
      </c>
      <c r="F1" s="47" t="s">
        <v>287</v>
      </c>
      <c r="I1" s="47" t="s">
        <v>349</v>
      </c>
      <c r="N1" s="47" t="s">
        <v>351</v>
      </c>
      <c r="S1" s="47" t="s">
        <v>356</v>
      </c>
    </row>
    <row r="2" spans="1:24" x14ac:dyDescent="0.3">
      <c r="A2" s="36" t="s">
        <v>0</v>
      </c>
      <c r="B2" s="36" t="s">
        <v>275</v>
      </c>
      <c r="C2" s="36" t="s">
        <v>267</v>
      </c>
      <c r="D2" t="s">
        <v>180</v>
      </c>
      <c r="F2" s="36" t="s">
        <v>0</v>
      </c>
      <c r="G2" t="s">
        <v>180</v>
      </c>
      <c r="I2" s="36" t="s">
        <v>0</v>
      </c>
      <c r="J2" s="36" t="s">
        <v>275</v>
      </c>
      <c r="K2" s="36" t="s">
        <v>267</v>
      </c>
      <c r="L2" t="s">
        <v>180</v>
      </c>
      <c r="N2" s="36" t="s">
        <v>0</v>
      </c>
      <c r="O2" s="36" t="s">
        <v>275</v>
      </c>
      <c r="P2" s="36" t="s">
        <v>267</v>
      </c>
      <c r="Q2" t="s">
        <v>180</v>
      </c>
      <c r="S2" s="36" t="s">
        <v>0</v>
      </c>
      <c r="T2" s="36" t="s">
        <v>275</v>
      </c>
      <c r="U2" s="36" t="s">
        <v>267</v>
      </c>
      <c r="V2" t="s">
        <v>180</v>
      </c>
    </row>
    <row r="3" spans="1:24" x14ac:dyDescent="0.3">
      <c r="A3" t="s">
        <v>140</v>
      </c>
      <c r="B3" t="s">
        <v>315</v>
      </c>
      <c r="C3">
        <v>2015</v>
      </c>
      <c r="D3" s="37">
        <v>13600</v>
      </c>
      <c r="F3" t="s">
        <v>139</v>
      </c>
      <c r="G3" s="37">
        <v>27000</v>
      </c>
      <c r="I3" t="s">
        <v>154</v>
      </c>
      <c r="J3" t="s">
        <v>279</v>
      </c>
      <c r="K3" t="s">
        <v>105</v>
      </c>
      <c r="L3" s="37">
        <v>1660.4347826086957</v>
      </c>
      <c r="N3" t="s">
        <v>153</v>
      </c>
      <c r="O3" t="s">
        <v>279</v>
      </c>
      <c r="P3" t="s">
        <v>105</v>
      </c>
      <c r="Q3" s="37">
        <v>1922.608695652174</v>
      </c>
      <c r="S3" t="s">
        <v>151</v>
      </c>
      <c r="T3" t="s">
        <v>279</v>
      </c>
      <c r="U3" t="s">
        <v>105</v>
      </c>
      <c r="V3" s="37">
        <v>87.391304347826079</v>
      </c>
    </row>
    <row r="4" spans="1:24" x14ac:dyDescent="0.3">
      <c r="A4" t="s">
        <v>140</v>
      </c>
      <c r="B4" t="s">
        <v>314</v>
      </c>
      <c r="C4">
        <v>2016</v>
      </c>
      <c r="D4" s="37">
        <v>11600</v>
      </c>
      <c r="F4" t="s">
        <v>140</v>
      </c>
      <c r="G4" s="37">
        <v>65400</v>
      </c>
      <c r="I4" t="s">
        <v>154</v>
      </c>
      <c r="J4" t="s">
        <v>279</v>
      </c>
      <c r="K4" t="s">
        <v>133</v>
      </c>
      <c r="L4" s="37">
        <v>2707.65</v>
      </c>
      <c r="N4" t="s">
        <v>153</v>
      </c>
      <c r="O4" t="s">
        <v>279</v>
      </c>
      <c r="P4" t="s">
        <v>133</v>
      </c>
      <c r="Q4" s="37">
        <v>984.6</v>
      </c>
      <c r="S4" t="s">
        <v>151</v>
      </c>
      <c r="T4" t="s">
        <v>279</v>
      </c>
      <c r="U4" t="s">
        <v>133</v>
      </c>
      <c r="V4" s="37">
        <v>123.075</v>
      </c>
    </row>
    <row r="5" spans="1:24" x14ac:dyDescent="0.3">
      <c r="A5" t="s">
        <v>140</v>
      </c>
      <c r="B5" t="s">
        <v>313</v>
      </c>
      <c r="C5">
        <v>2017</v>
      </c>
      <c r="D5" s="37">
        <v>17700</v>
      </c>
      <c r="F5" t="s">
        <v>144</v>
      </c>
      <c r="G5" s="37">
        <v>20747.773427388718</v>
      </c>
      <c r="I5" t="s">
        <v>154</v>
      </c>
      <c r="J5" t="s">
        <v>277</v>
      </c>
      <c r="K5" t="s">
        <v>134</v>
      </c>
      <c r="L5" s="37">
        <v>1972.4857142857143</v>
      </c>
      <c r="N5" t="s">
        <v>153</v>
      </c>
      <c r="O5" t="s">
        <v>277</v>
      </c>
      <c r="P5" t="s">
        <v>134</v>
      </c>
      <c r="Q5" s="37">
        <v>580.14285714285711</v>
      </c>
      <c r="S5" t="s">
        <v>151</v>
      </c>
      <c r="T5" t="s">
        <v>277</v>
      </c>
      <c r="U5" t="s">
        <v>134</v>
      </c>
      <c r="V5" s="37">
        <v>174.04285714285714</v>
      </c>
    </row>
    <row r="6" spans="1:24" x14ac:dyDescent="0.3">
      <c r="A6" t="s">
        <v>140</v>
      </c>
      <c r="B6" t="s">
        <v>312</v>
      </c>
      <c r="C6">
        <v>2018</v>
      </c>
      <c r="D6" s="37">
        <v>22500</v>
      </c>
      <c r="F6" t="s">
        <v>171</v>
      </c>
      <c r="G6" s="37">
        <v>1980.0311474312302</v>
      </c>
      <c r="I6" t="s">
        <v>154</v>
      </c>
      <c r="J6" t="s">
        <v>277</v>
      </c>
      <c r="K6" t="s">
        <v>135</v>
      </c>
      <c r="L6" s="37">
        <v>2284.75</v>
      </c>
      <c r="N6" t="s">
        <v>153</v>
      </c>
      <c r="O6" t="s">
        <v>277</v>
      </c>
      <c r="P6" t="s">
        <v>135</v>
      </c>
      <c r="Q6" s="37">
        <v>988</v>
      </c>
      <c r="S6" t="s">
        <v>151</v>
      </c>
      <c r="T6" t="s">
        <v>277</v>
      </c>
      <c r="U6" t="s">
        <v>135</v>
      </c>
      <c r="V6" s="37">
        <v>185.25</v>
      </c>
    </row>
    <row r="7" spans="1:24" x14ac:dyDescent="0.3">
      <c r="A7" t="s">
        <v>143</v>
      </c>
      <c r="B7" t="s">
        <v>280</v>
      </c>
      <c r="C7" t="s">
        <v>97</v>
      </c>
      <c r="D7" s="37">
        <v>3270</v>
      </c>
      <c r="F7" t="s">
        <v>11</v>
      </c>
      <c r="G7" s="37">
        <v>17635.573451770095</v>
      </c>
      <c r="I7" t="s">
        <v>154</v>
      </c>
      <c r="J7" t="s">
        <v>277</v>
      </c>
      <c r="K7" t="s">
        <v>136</v>
      </c>
      <c r="L7" s="37">
        <v>1809.9642857142858</v>
      </c>
      <c r="N7" t="s">
        <v>153</v>
      </c>
      <c r="O7" t="s">
        <v>277</v>
      </c>
      <c r="P7" t="s">
        <v>136</v>
      </c>
      <c r="Q7" s="37">
        <v>1206.6428571428573</v>
      </c>
      <c r="S7" t="s">
        <v>151</v>
      </c>
      <c r="T7" t="s">
        <v>277</v>
      </c>
      <c r="U7" t="s">
        <v>136</v>
      </c>
      <c r="V7" s="37">
        <v>134.07142857142856</v>
      </c>
      <c r="X7" s="76" t="s">
        <v>357</v>
      </c>
    </row>
    <row r="8" spans="1:24" x14ac:dyDescent="0.3">
      <c r="A8" t="s">
        <v>143</v>
      </c>
      <c r="B8" t="s">
        <v>280</v>
      </c>
      <c r="C8" t="s">
        <v>98</v>
      </c>
      <c r="D8" s="37">
        <v>4190</v>
      </c>
      <c r="F8" t="s">
        <v>145</v>
      </c>
      <c r="G8" s="37">
        <v>31729.103591697651</v>
      </c>
      <c r="I8" t="s">
        <v>154</v>
      </c>
      <c r="J8" t="s">
        <v>277</v>
      </c>
      <c r="K8" t="s">
        <v>137</v>
      </c>
      <c r="L8" s="37">
        <v>1334.0833333333335</v>
      </c>
      <c r="N8" t="s">
        <v>153</v>
      </c>
      <c r="O8" t="s">
        <v>277</v>
      </c>
      <c r="P8" t="s">
        <v>137</v>
      </c>
      <c r="Q8" s="37">
        <v>1334.0833333333335</v>
      </c>
      <c r="S8" t="s">
        <v>151</v>
      </c>
      <c r="T8" t="s">
        <v>278</v>
      </c>
      <c r="U8" t="s">
        <v>30</v>
      </c>
      <c r="V8" s="37">
        <v>51.7</v>
      </c>
    </row>
    <row r="9" spans="1:24" x14ac:dyDescent="0.3">
      <c r="A9" t="s">
        <v>143</v>
      </c>
      <c r="B9" t="s">
        <v>281</v>
      </c>
      <c r="C9" t="s">
        <v>99</v>
      </c>
      <c r="D9" s="37">
        <v>7330</v>
      </c>
      <c r="F9" t="s">
        <v>146</v>
      </c>
      <c r="G9" s="37">
        <v>35915.369141870928</v>
      </c>
      <c r="I9" t="s">
        <v>154</v>
      </c>
      <c r="J9" t="s">
        <v>278</v>
      </c>
      <c r="K9" t="s">
        <v>29</v>
      </c>
      <c r="L9" s="37">
        <v>2257.2666666666669</v>
      </c>
      <c r="N9" t="s">
        <v>153</v>
      </c>
      <c r="O9" t="s">
        <v>278</v>
      </c>
      <c r="P9" t="s">
        <v>29</v>
      </c>
      <c r="Q9" s="37">
        <v>1048.0166666666667</v>
      </c>
      <c r="S9" t="s">
        <v>151</v>
      </c>
      <c r="T9" t="s">
        <v>278</v>
      </c>
      <c r="U9" t="s">
        <v>16</v>
      </c>
      <c r="V9" s="37">
        <v>58.065789473684205</v>
      </c>
    </row>
    <row r="10" spans="1:24" x14ac:dyDescent="0.3">
      <c r="A10" t="s">
        <v>143</v>
      </c>
      <c r="B10" t="s">
        <v>281</v>
      </c>
      <c r="C10" t="s">
        <v>100</v>
      </c>
      <c r="D10" s="37">
        <v>4690</v>
      </c>
      <c r="F10" t="s">
        <v>172</v>
      </c>
      <c r="G10" s="37">
        <v>18508.164808083213</v>
      </c>
      <c r="I10" t="s">
        <v>154</v>
      </c>
      <c r="J10" t="s">
        <v>278</v>
      </c>
      <c r="K10" t="s">
        <v>30</v>
      </c>
      <c r="L10" s="37">
        <v>1809.5</v>
      </c>
      <c r="N10" t="s">
        <v>153</v>
      </c>
      <c r="O10" t="s">
        <v>278</v>
      </c>
      <c r="P10" t="s">
        <v>30</v>
      </c>
      <c r="Q10" s="37">
        <v>982.3</v>
      </c>
      <c r="S10" t="s">
        <v>151</v>
      </c>
      <c r="T10" t="s">
        <v>278</v>
      </c>
      <c r="U10" t="s">
        <v>17</v>
      </c>
      <c r="V10" s="37"/>
    </row>
    <row r="11" spans="1:24" x14ac:dyDescent="0.3">
      <c r="A11" t="s">
        <v>143</v>
      </c>
      <c r="B11" t="s">
        <v>281</v>
      </c>
      <c r="C11" t="s">
        <v>101</v>
      </c>
      <c r="D11" s="37">
        <v>9250</v>
      </c>
      <c r="F11" t="s">
        <v>71</v>
      </c>
      <c r="G11" s="37">
        <v>49873.76757351117</v>
      </c>
      <c r="I11" t="s">
        <v>154</v>
      </c>
      <c r="J11" t="s">
        <v>278</v>
      </c>
      <c r="K11" t="s">
        <v>16</v>
      </c>
      <c r="L11" s="37">
        <v>2206.5</v>
      </c>
      <c r="N11" t="s">
        <v>153</v>
      </c>
      <c r="O11" t="s">
        <v>278</v>
      </c>
      <c r="P11" t="s">
        <v>16</v>
      </c>
      <c r="Q11" s="37">
        <v>1103.25</v>
      </c>
      <c r="S11" t="s">
        <v>151</v>
      </c>
      <c r="T11" t="s">
        <v>315</v>
      </c>
      <c r="U11" t="s">
        <v>31</v>
      </c>
      <c r="V11" s="37">
        <v>71.675324675324674</v>
      </c>
    </row>
    <row r="12" spans="1:24" x14ac:dyDescent="0.3">
      <c r="A12" t="s">
        <v>143</v>
      </c>
      <c r="B12" t="s">
        <v>281</v>
      </c>
      <c r="C12" t="s">
        <v>102</v>
      </c>
      <c r="D12" s="37">
        <v>11120</v>
      </c>
      <c r="F12" t="s">
        <v>73</v>
      </c>
      <c r="G12" s="37">
        <v>3531.3868613138684</v>
      </c>
      <c r="I12" t="s">
        <v>154</v>
      </c>
      <c r="J12" t="s">
        <v>278</v>
      </c>
      <c r="K12" t="s">
        <v>17</v>
      </c>
      <c r="L12" s="37"/>
      <c r="N12" t="s">
        <v>153</v>
      </c>
      <c r="O12" t="s">
        <v>278</v>
      </c>
      <c r="P12" t="s">
        <v>17</v>
      </c>
      <c r="Q12" s="37"/>
      <c r="S12" t="s">
        <v>151</v>
      </c>
      <c r="T12" t="s">
        <v>315</v>
      </c>
      <c r="U12" t="s">
        <v>32</v>
      </c>
      <c r="V12" s="37">
        <v>138.27272727272728</v>
      </c>
    </row>
    <row r="13" spans="1:24" x14ac:dyDescent="0.3">
      <c r="A13" t="s">
        <v>143</v>
      </c>
      <c r="B13" t="s">
        <v>279</v>
      </c>
      <c r="C13" t="s">
        <v>103</v>
      </c>
      <c r="D13" s="37">
        <v>15430</v>
      </c>
      <c r="F13" t="s">
        <v>72</v>
      </c>
      <c r="G13" s="37">
        <v>38802.360898015257</v>
      </c>
      <c r="I13" t="s">
        <v>154</v>
      </c>
      <c r="J13" t="s">
        <v>315</v>
      </c>
      <c r="K13" t="s">
        <v>31</v>
      </c>
      <c r="L13" s="37">
        <v>3082.0389610389607</v>
      </c>
      <c r="N13" t="s">
        <v>153</v>
      </c>
      <c r="O13" t="s">
        <v>315</v>
      </c>
      <c r="P13" t="s">
        <v>31</v>
      </c>
      <c r="Q13" s="37">
        <v>1146.8051948051948</v>
      </c>
      <c r="S13" t="s">
        <v>151</v>
      </c>
      <c r="T13" t="s">
        <v>315</v>
      </c>
      <c r="U13" t="s">
        <v>18</v>
      </c>
      <c r="V13" s="37">
        <v>248.06896551724137</v>
      </c>
    </row>
    <row r="14" spans="1:24" x14ac:dyDescent="0.3">
      <c r="A14" t="s">
        <v>143</v>
      </c>
      <c r="B14" t="s">
        <v>279</v>
      </c>
      <c r="C14" t="s">
        <v>104</v>
      </c>
      <c r="D14" s="37">
        <v>11800</v>
      </c>
      <c r="F14" t="s">
        <v>147</v>
      </c>
      <c r="G14" s="37">
        <v>45202.132522194464</v>
      </c>
      <c r="I14" t="s">
        <v>154</v>
      </c>
      <c r="J14" t="s">
        <v>315</v>
      </c>
      <c r="K14" t="s">
        <v>32</v>
      </c>
      <c r="L14" s="37">
        <v>2488.9090909090905</v>
      </c>
      <c r="N14" t="s">
        <v>153</v>
      </c>
      <c r="O14" t="s">
        <v>315</v>
      </c>
      <c r="P14" t="s">
        <v>32</v>
      </c>
      <c r="Q14" s="37">
        <v>967.90909090909099</v>
      </c>
      <c r="S14" t="s">
        <v>151</v>
      </c>
      <c r="T14" t="s">
        <v>314</v>
      </c>
      <c r="U14" t="s">
        <v>33</v>
      </c>
      <c r="V14" s="37">
        <v>236.0888888888889</v>
      </c>
    </row>
    <row r="15" spans="1:24" x14ac:dyDescent="0.3">
      <c r="A15" t="s">
        <v>142</v>
      </c>
      <c r="B15" t="s">
        <v>282</v>
      </c>
      <c r="C15" t="s">
        <v>85</v>
      </c>
      <c r="D15" s="37">
        <v>270</v>
      </c>
      <c r="F15" t="s">
        <v>155</v>
      </c>
      <c r="G15" s="37">
        <v>27642.546739837515</v>
      </c>
      <c r="I15" t="s">
        <v>154</v>
      </c>
      <c r="J15" t="s">
        <v>315</v>
      </c>
      <c r="K15" t="s">
        <v>18</v>
      </c>
      <c r="L15" s="37">
        <v>1819.1724137931033</v>
      </c>
      <c r="N15" t="s">
        <v>153</v>
      </c>
      <c r="O15" t="s">
        <v>315</v>
      </c>
      <c r="P15" t="s">
        <v>18</v>
      </c>
      <c r="Q15" s="37">
        <v>1488.4137931034484</v>
      </c>
      <c r="S15" t="s">
        <v>151</v>
      </c>
      <c r="T15" t="s">
        <v>314</v>
      </c>
      <c r="U15" t="s">
        <v>34</v>
      </c>
      <c r="V15" s="37">
        <v>55.260273972602739</v>
      </c>
    </row>
    <row r="16" spans="1:24" x14ac:dyDescent="0.3">
      <c r="A16" t="s">
        <v>142</v>
      </c>
      <c r="B16" t="s">
        <v>282</v>
      </c>
      <c r="C16" t="s">
        <v>86</v>
      </c>
      <c r="D16" s="37">
        <v>1120</v>
      </c>
      <c r="F16" t="s">
        <v>158</v>
      </c>
      <c r="G16" s="37">
        <v>6689.9240933471019</v>
      </c>
      <c r="I16" t="s">
        <v>154</v>
      </c>
      <c r="J16" t="s">
        <v>315</v>
      </c>
      <c r="K16" t="s">
        <v>19</v>
      </c>
      <c r="L16" s="37">
        <v>2195.7692307692309</v>
      </c>
      <c r="N16" t="s">
        <v>153</v>
      </c>
      <c r="O16" t="s">
        <v>315</v>
      </c>
      <c r="P16" t="s">
        <v>19</v>
      </c>
      <c r="Q16" s="37">
        <v>1024.6923076923076</v>
      </c>
      <c r="S16" t="s">
        <v>151</v>
      </c>
      <c r="T16" t="s">
        <v>313</v>
      </c>
      <c r="U16" t="s">
        <v>36</v>
      </c>
      <c r="V16" s="37">
        <v>206.69230769230771</v>
      </c>
    </row>
    <row r="17" spans="1:22" x14ac:dyDescent="0.3">
      <c r="A17" t="s">
        <v>142</v>
      </c>
      <c r="B17" t="s">
        <v>283</v>
      </c>
      <c r="C17" t="s">
        <v>87</v>
      </c>
      <c r="D17" s="37">
        <v>2320</v>
      </c>
      <c r="F17" t="s">
        <v>161</v>
      </c>
      <c r="G17" s="37">
        <v>25160.098913067766</v>
      </c>
      <c r="I17" t="s">
        <v>154</v>
      </c>
      <c r="J17" t="s">
        <v>314</v>
      </c>
      <c r="K17" t="s">
        <v>33</v>
      </c>
      <c r="L17" s="37">
        <v>2360.8888888888887</v>
      </c>
      <c r="N17" t="s">
        <v>153</v>
      </c>
      <c r="O17" t="s">
        <v>314</v>
      </c>
      <c r="P17" t="s">
        <v>33</v>
      </c>
      <c r="Q17" s="37">
        <v>1298.4888888888888</v>
      </c>
      <c r="S17" t="s">
        <v>151</v>
      </c>
      <c r="T17" t="s">
        <v>313</v>
      </c>
      <c r="U17" t="s">
        <v>37</v>
      </c>
      <c r="V17" s="37">
        <v>65.609375</v>
      </c>
    </row>
    <row r="18" spans="1:22" x14ac:dyDescent="0.3">
      <c r="A18" t="s">
        <v>142</v>
      </c>
      <c r="B18" t="s">
        <v>283</v>
      </c>
      <c r="C18" t="s">
        <v>88</v>
      </c>
      <c r="D18" s="37">
        <v>1700</v>
      </c>
      <c r="F18" t="s">
        <v>69</v>
      </c>
      <c r="G18" s="37">
        <v>3827.1486643437856</v>
      </c>
      <c r="I18" t="s">
        <v>154</v>
      </c>
      <c r="J18" t="s">
        <v>314</v>
      </c>
      <c r="K18" t="s">
        <v>34</v>
      </c>
      <c r="L18" s="37">
        <v>1823.5890410958903</v>
      </c>
      <c r="N18" t="s">
        <v>153</v>
      </c>
      <c r="O18" t="s">
        <v>314</v>
      </c>
      <c r="P18" t="s">
        <v>34</v>
      </c>
      <c r="Q18" s="37">
        <v>939.42465753424653</v>
      </c>
      <c r="S18" t="s">
        <v>151</v>
      </c>
      <c r="T18" t="s">
        <v>313</v>
      </c>
      <c r="U18" t="s">
        <v>22</v>
      </c>
      <c r="V18" s="37">
        <v>62.20289855072464</v>
      </c>
    </row>
    <row r="19" spans="1:22" x14ac:dyDescent="0.3">
      <c r="A19" t="s">
        <v>142</v>
      </c>
      <c r="B19" t="s">
        <v>283</v>
      </c>
      <c r="C19" t="s">
        <v>89</v>
      </c>
      <c r="D19" s="37">
        <v>720</v>
      </c>
      <c r="F19" t="s">
        <v>167</v>
      </c>
      <c r="G19" s="37">
        <v>15355.703447024031</v>
      </c>
      <c r="I19" t="s">
        <v>154</v>
      </c>
      <c r="J19" t="s">
        <v>314</v>
      </c>
      <c r="K19" t="s">
        <v>20</v>
      </c>
      <c r="L19" s="37">
        <v>1574.8148148148148</v>
      </c>
      <c r="N19" t="s">
        <v>153</v>
      </c>
      <c r="O19" t="s">
        <v>314</v>
      </c>
      <c r="P19" t="s">
        <v>20</v>
      </c>
      <c r="Q19" s="37">
        <v>1312.3456790123455</v>
      </c>
      <c r="S19" t="s">
        <v>151</v>
      </c>
      <c r="T19" t="s">
        <v>312</v>
      </c>
      <c r="U19" t="s">
        <v>39</v>
      </c>
      <c r="V19" s="37">
        <v>61.787878787878789</v>
      </c>
    </row>
    <row r="20" spans="1:22" x14ac:dyDescent="0.3">
      <c r="A20" t="s">
        <v>142</v>
      </c>
      <c r="B20" t="s">
        <v>283</v>
      </c>
      <c r="C20" t="s">
        <v>90</v>
      </c>
      <c r="D20" s="37">
        <v>6890</v>
      </c>
      <c r="F20" t="s">
        <v>10</v>
      </c>
      <c r="G20" s="37">
        <v>7974.593266984366</v>
      </c>
      <c r="I20" t="s">
        <v>154</v>
      </c>
      <c r="J20" t="s">
        <v>314</v>
      </c>
      <c r="K20" t="s">
        <v>21</v>
      </c>
      <c r="L20" s="37">
        <v>1934.0416666666665</v>
      </c>
      <c r="N20" t="s">
        <v>153</v>
      </c>
      <c r="O20" t="s">
        <v>314</v>
      </c>
      <c r="P20" t="s">
        <v>21</v>
      </c>
      <c r="Q20" s="37">
        <v>916.125</v>
      </c>
      <c r="S20" t="s">
        <v>151</v>
      </c>
      <c r="T20" t="s">
        <v>348</v>
      </c>
      <c r="U20" t="s">
        <v>40</v>
      </c>
      <c r="V20" s="37">
        <v>132.56666666666666</v>
      </c>
    </row>
    <row r="21" spans="1:22" x14ac:dyDescent="0.3">
      <c r="A21" t="s">
        <v>142</v>
      </c>
      <c r="B21" t="s">
        <v>284</v>
      </c>
      <c r="C21" t="s">
        <v>91</v>
      </c>
      <c r="D21" s="37">
        <v>4360</v>
      </c>
      <c r="F21" t="s">
        <v>9</v>
      </c>
      <c r="G21" s="37">
        <v>23626.237636391241</v>
      </c>
      <c r="I21" t="s">
        <v>154</v>
      </c>
      <c r="J21" t="s">
        <v>313</v>
      </c>
      <c r="K21" t="s">
        <v>36</v>
      </c>
      <c r="L21" s="37">
        <v>2411.4102564102564</v>
      </c>
      <c r="N21" t="s">
        <v>153</v>
      </c>
      <c r="O21" t="s">
        <v>313</v>
      </c>
      <c r="P21" t="s">
        <v>36</v>
      </c>
      <c r="Q21" s="37">
        <v>757.87179487179492</v>
      </c>
      <c r="S21" t="s">
        <v>151</v>
      </c>
      <c r="T21" t="s">
        <v>348</v>
      </c>
      <c r="U21" t="s">
        <v>26</v>
      </c>
      <c r="V21" s="37">
        <v>215.53521126760563</v>
      </c>
    </row>
    <row r="22" spans="1:22" x14ac:dyDescent="0.3">
      <c r="A22" t="s">
        <v>142</v>
      </c>
      <c r="B22" t="s">
        <v>284</v>
      </c>
      <c r="C22" t="s">
        <v>92</v>
      </c>
      <c r="D22" s="37">
        <v>3790</v>
      </c>
      <c r="F22" t="s">
        <v>70</v>
      </c>
      <c r="G22" s="37">
        <v>9518.4829888545974</v>
      </c>
      <c r="I22" t="s">
        <v>154</v>
      </c>
      <c r="J22" t="s">
        <v>313</v>
      </c>
      <c r="K22" t="s">
        <v>37</v>
      </c>
      <c r="L22" s="37">
        <v>1902.671875</v>
      </c>
      <c r="N22" t="s">
        <v>153</v>
      </c>
      <c r="O22" t="s">
        <v>313</v>
      </c>
      <c r="P22" t="s">
        <v>37</v>
      </c>
      <c r="Q22" s="37">
        <v>590.484375</v>
      </c>
    </row>
    <row r="23" spans="1:22" x14ac:dyDescent="0.3">
      <c r="A23" t="s">
        <v>142</v>
      </c>
      <c r="B23" t="s">
        <v>284</v>
      </c>
      <c r="C23" t="s">
        <v>93</v>
      </c>
      <c r="D23" s="37">
        <v>5210</v>
      </c>
      <c r="F23" t="s">
        <v>176</v>
      </c>
      <c r="G23" s="37">
        <v>4438.0952380952376</v>
      </c>
      <c r="I23" t="s">
        <v>154</v>
      </c>
      <c r="J23" t="s">
        <v>313</v>
      </c>
      <c r="K23" t="s">
        <v>22</v>
      </c>
      <c r="L23" s="37">
        <v>1617.2753623188405</v>
      </c>
      <c r="N23" t="s">
        <v>153</v>
      </c>
      <c r="O23" t="s">
        <v>313</v>
      </c>
      <c r="P23" t="s">
        <v>22</v>
      </c>
      <c r="Q23" s="37">
        <v>1368.463768115942</v>
      </c>
    </row>
    <row r="24" spans="1:22" x14ac:dyDescent="0.3">
      <c r="A24" t="s">
        <v>142</v>
      </c>
      <c r="B24" t="s">
        <v>284</v>
      </c>
      <c r="C24" t="s">
        <v>94</v>
      </c>
      <c r="D24" s="37">
        <v>7370</v>
      </c>
      <c r="F24" t="s">
        <v>177</v>
      </c>
      <c r="G24" s="37">
        <v>2773.8095238095239</v>
      </c>
      <c r="I24" t="s">
        <v>154</v>
      </c>
      <c r="J24" t="s">
        <v>313</v>
      </c>
      <c r="K24" t="s">
        <v>23</v>
      </c>
      <c r="L24" s="37">
        <v>2107.5652173913045</v>
      </c>
      <c r="N24" t="s">
        <v>153</v>
      </c>
      <c r="O24" t="s">
        <v>313</v>
      </c>
      <c r="P24" t="s">
        <v>23</v>
      </c>
      <c r="Q24" s="37">
        <v>1170.8695652173913</v>
      </c>
    </row>
    <row r="25" spans="1:22" x14ac:dyDescent="0.3">
      <c r="A25" t="s">
        <v>142</v>
      </c>
      <c r="B25" t="s">
        <v>280</v>
      </c>
      <c r="C25" t="s">
        <v>95</v>
      </c>
      <c r="D25" s="37">
        <v>8740</v>
      </c>
      <c r="F25" t="s">
        <v>178</v>
      </c>
      <c r="G25" s="37">
        <v>1849.2063492063492</v>
      </c>
      <c r="I25" t="s">
        <v>154</v>
      </c>
      <c r="J25" t="s">
        <v>312</v>
      </c>
      <c r="K25" t="s">
        <v>38</v>
      </c>
      <c r="L25" s="37">
        <v>2974.2545454545452</v>
      </c>
      <c r="N25" t="s">
        <v>153</v>
      </c>
      <c r="O25" t="s">
        <v>312</v>
      </c>
      <c r="P25" t="s">
        <v>38</v>
      </c>
      <c r="Q25" s="37">
        <v>1115.3454545454545</v>
      </c>
    </row>
    <row r="26" spans="1:22" x14ac:dyDescent="0.3">
      <c r="A26" t="s">
        <v>142</v>
      </c>
      <c r="B26" t="s">
        <v>280</v>
      </c>
      <c r="C26" t="s">
        <v>96</v>
      </c>
      <c r="D26" s="37">
        <v>8750</v>
      </c>
      <c r="F26" t="s">
        <v>179</v>
      </c>
      <c r="G26" s="37">
        <v>329.65517241379308</v>
      </c>
      <c r="I26" t="s">
        <v>154</v>
      </c>
      <c r="J26" t="s">
        <v>312</v>
      </c>
      <c r="K26" t="s">
        <v>39</v>
      </c>
      <c r="L26" s="37">
        <v>1544.6969696969697</v>
      </c>
      <c r="N26" t="s">
        <v>153</v>
      </c>
      <c r="O26" t="s">
        <v>312</v>
      </c>
      <c r="P26" t="s">
        <v>39</v>
      </c>
      <c r="Q26" s="37">
        <v>1050.3939393939393</v>
      </c>
    </row>
    <row r="27" spans="1:22" x14ac:dyDescent="0.3">
      <c r="A27" t="s">
        <v>142</v>
      </c>
      <c r="B27" t="s">
        <v>280</v>
      </c>
      <c r="C27" t="s">
        <v>97</v>
      </c>
      <c r="D27" s="37">
        <v>8400</v>
      </c>
      <c r="F27" t="s">
        <v>148</v>
      </c>
      <c r="G27" s="37">
        <v>14184.954644685338</v>
      </c>
      <c r="I27" t="s">
        <v>154</v>
      </c>
      <c r="J27" t="s">
        <v>312</v>
      </c>
      <c r="K27" t="s">
        <v>24</v>
      </c>
      <c r="L27" s="37">
        <v>1367.6470588235295</v>
      </c>
      <c r="N27" t="s">
        <v>153</v>
      </c>
      <c r="O27" t="s">
        <v>312</v>
      </c>
      <c r="P27" t="s">
        <v>24</v>
      </c>
      <c r="Q27" s="37">
        <v>930</v>
      </c>
    </row>
    <row r="28" spans="1:22" x14ac:dyDescent="0.3">
      <c r="A28" t="s">
        <v>142</v>
      </c>
      <c r="B28" t="s">
        <v>280</v>
      </c>
      <c r="C28" t="s">
        <v>98</v>
      </c>
      <c r="D28" s="37">
        <v>14100</v>
      </c>
      <c r="F28" t="s">
        <v>149</v>
      </c>
      <c r="G28" s="37">
        <v>144277.05684956754</v>
      </c>
      <c r="I28" t="s">
        <v>154</v>
      </c>
      <c r="J28" t="s">
        <v>312</v>
      </c>
      <c r="K28" t="s">
        <v>25</v>
      </c>
      <c r="L28" s="37">
        <v>2355.1111111111109</v>
      </c>
      <c r="N28" t="s">
        <v>153</v>
      </c>
      <c r="O28" t="s">
        <v>312</v>
      </c>
      <c r="P28" t="s">
        <v>25</v>
      </c>
      <c r="Q28" s="37">
        <v>1093.4444444444443</v>
      </c>
    </row>
    <row r="29" spans="1:22" x14ac:dyDescent="0.3">
      <c r="A29" t="s">
        <v>142</v>
      </c>
      <c r="B29" t="s">
        <v>281</v>
      </c>
      <c r="C29" t="s">
        <v>99</v>
      </c>
      <c r="D29" s="37">
        <v>16239.999999999998</v>
      </c>
      <c r="F29" t="s">
        <v>156</v>
      </c>
      <c r="G29" s="37">
        <v>69597.325304792204</v>
      </c>
      <c r="I29" t="s">
        <v>154</v>
      </c>
      <c r="J29" t="s">
        <v>348</v>
      </c>
      <c r="K29" t="s">
        <v>40</v>
      </c>
      <c r="L29" s="37">
        <v>1634.9888888888888</v>
      </c>
      <c r="N29" t="s">
        <v>153</v>
      </c>
      <c r="O29" t="s">
        <v>348</v>
      </c>
      <c r="P29" t="s">
        <v>40</v>
      </c>
      <c r="Q29" s="37">
        <v>662.83333333333326</v>
      </c>
    </row>
    <row r="30" spans="1:22" x14ac:dyDescent="0.3">
      <c r="A30" t="s">
        <v>142</v>
      </c>
      <c r="B30" t="s">
        <v>281</v>
      </c>
      <c r="C30" t="s">
        <v>100</v>
      </c>
      <c r="D30" s="37">
        <v>18650</v>
      </c>
      <c r="F30" t="s">
        <v>157</v>
      </c>
      <c r="G30" s="37">
        <v>163502.29562323008</v>
      </c>
      <c r="I30" t="s">
        <v>154</v>
      </c>
      <c r="J30" t="s">
        <v>348</v>
      </c>
      <c r="K30" t="s">
        <v>41</v>
      </c>
      <c r="L30" s="37">
        <v>1619.3454545454545</v>
      </c>
      <c r="N30" t="s">
        <v>153</v>
      </c>
      <c r="O30" t="s">
        <v>348</v>
      </c>
      <c r="P30" t="s">
        <v>41</v>
      </c>
      <c r="Q30" s="37">
        <v>1012.090909090909</v>
      </c>
    </row>
    <row r="31" spans="1:22" x14ac:dyDescent="0.3">
      <c r="A31" t="s">
        <v>142</v>
      </c>
      <c r="B31" t="s">
        <v>281</v>
      </c>
      <c r="C31" t="s">
        <v>101</v>
      </c>
      <c r="D31" s="37">
        <v>20340</v>
      </c>
      <c r="F31" t="s">
        <v>159</v>
      </c>
      <c r="G31" s="37">
        <v>148366.29915156675</v>
      </c>
      <c r="I31" t="s">
        <v>154</v>
      </c>
      <c r="J31" t="s">
        <v>348</v>
      </c>
      <c r="K31" t="s">
        <v>26</v>
      </c>
      <c r="L31" s="37">
        <v>1724.2816901408451</v>
      </c>
      <c r="N31" t="s">
        <v>153</v>
      </c>
      <c r="O31" t="s">
        <v>348</v>
      </c>
      <c r="P31" t="s">
        <v>26</v>
      </c>
      <c r="Q31" s="37">
        <v>933.98591549295782</v>
      </c>
    </row>
    <row r="32" spans="1:22" x14ac:dyDescent="0.3">
      <c r="A32" t="s">
        <v>142</v>
      </c>
      <c r="B32" t="s">
        <v>281</v>
      </c>
      <c r="C32" t="s">
        <v>102</v>
      </c>
      <c r="D32" s="37">
        <v>17070</v>
      </c>
      <c r="F32" t="s">
        <v>160</v>
      </c>
      <c r="G32" s="37">
        <v>77526.141635211679</v>
      </c>
    </row>
    <row r="33" spans="1:7" x14ac:dyDescent="0.3">
      <c r="A33" t="s">
        <v>142</v>
      </c>
      <c r="B33" t="s">
        <v>279</v>
      </c>
      <c r="C33" t="s">
        <v>103</v>
      </c>
      <c r="D33" s="37">
        <v>37040</v>
      </c>
      <c r="F33" t="s">
        <v>162</v>
      </c>
      <c r="G33" s="37">
        <v>130501.24654337244</v>
      </c>
    </row>
    <row r="34" spans="1:7" x14ac:dyDescent="0.3">
      <c r="A34" t="s">
        <v>142</v>
      </c>
      <c r="B34" t="s">
        <v>279</v>
      </c>
      <c r="C34" t="s">
        <v>104</v>
      </c>
      <c r="D34" s="37">
        <v>35060</v>
      </c>
      <c r="F34" t="s">
        <v>163</v>
      </c>
      <c r="G34" s="37">
        <v>74218.383096574835</v>
      </c>
    </row>
    <row r="35" spans="1:7" x14ac:dyDescent="0.3">
      <c r="A35" t="s">
        <v>141</v>
      </c>
      <c r="B35" t="s">
        <v>285</v>
      </c>
      <c r="C35" t="s">
        <v>263</v>
      </c>
      <c r="D35" s="37">
        <v>14040</v>
      </c>
      <c r="F35" t="s">
        <v>164</v>
      </c>
      <c r="G35" s="37">
        <v>140260.93450282904</v>
      </c>
    </row>
    <row r="36" spans="1:7" x14ac:dyDescent="0.3">
      <c r="A36" t="s">
        <v>141</v>
      </c>
      <c r="B36" t="s">
        <v>285</v>
      </c>
      <c r="C36" t="s">
        <v>264</v>
      </c>
      <c r="D36" s="37">
        <v>8530</v>
      </c>
      <c r="F36" t="s">
        <v>165</v>
      </c>
      <c r="G36" s="37">
        <v>100173.11554241885</v>
      </c>
    </row>
    <row r="37" spans="1:7" x14ac:dyDescent="0.3">
      <c r="A37" t="s">
        <v>141</v>
      </c>
      <c r="B37" t="s">
        <v>285</v>
      </c>
      <c r="C37" t="s">
        <v>265</v>
      </c>
      <c r="D37" s="37">
        <v>8109.9999999999991</v>
      </c>
      <c r="F37" t="s">
        <v>168</v>
      </c>
      <c r="G37" s="37">
        <v>66599.058166520204</v>
      </c>
    </row>
    <row r="38" spans="1:7" x14ac:dyDescent="0.3">
      <c r="A38" t="s">
        <v>141</v>
      </c>
      <c r="B38" t="s">
        <v>285</v>
      </c>
      <c r="C38" t="s">
        <v>266</v>
      </c>
      <c r="D38" s="37">
        <v>8730</v>
      </c>
      <c r="F38" t="s">
        <v>169</v>
      </c>
      <c r="G38" s="37">
        <v>67167.777250033818</v>
      </c>
    </row>
    <row r="39" spans="1:7" x14ac:dyDescent="0.3">
      <c r="A39" t="s">
        <v>141</v>
      </c>
      <c r="B39" t="s">
        <v>282</v>
      </c>
      <c r="C39" t="s">
        <v>131</v>
      </c>
      <c r="D39" s="37">
        <v>21070</v>
      </c>
      <c r="F39" t="s">
        <v>166</v>
      </c>
      <c r="G39" s="37">
        <v>45054.369189322962</v>
      </c>
    </row>
    <row r="40" spans="1:7" x14ac:dyDescent="0.3">
      <c r="A40" t="s">
        <v>141</v>
      </c>
      <c r="B40" t="s">
        <v>282</v>
      </c>
      <c r="C40" t="s">
        <v>132</v>
      </c>
      <c r="D40" s="37">
        <v>10550</v>
      </c>
      <c r="F40" t="s">
        <v>170</v>
      </c>
      <c r="G40" s="37">
        <v>37781.696747314272</v>
      </c>
    </row>
    <row r="41" spans="1:7" x14ac:dyDescent="0.3">
      <c r="A41" t="s">
        <v>141</v>
      </c>
      <c r="B41" t="s">
        <v>282</v>
      </c>
      <c r="C41" t="s">
        <v>85</v>
      </c>
      <c r="D41" s="37">
        <v>9820</v>
      </c>
      <c r="F41" t="s">
        <v>173</v>
      </c>
      <c r="G41" s="37">
        <v>73637.444928807818</v>
      </c>
    </row>
    <row r="42" spans="1:7" x14ac:dyDescent="0.3">
      <c r="A42" t="s">
        <v>141</v>
      </c>
      <c r="B42" t="s">
        <v>282</v>
      </c>
      <c r="C42" t="s">
        <v>86</v>
      </c>
      <c r="D42" s="37">
        <v>10200</v>
      </c>
      <c r="F42" t="s">
        <v>174</v>
      </c>
      <c r="G42" s="37">
        <v>17340.378366946585</v>
      </c>
    </row>
    <row r="43" spans="1:7" x14ac:dyDescent="0.3">
      <c r="A43" t="s">
        <v>141</v>
      </c>
      <c r="B43" t="s">
        <v>283</v>
      </c>
      <c r="C43" t="s">
        <v>87</v>
      </c>
      <c r="D43" s="37">
        <v>22120</v>
      </c>
      <c r="F43" t="s">
        <v>175</v>
      </c>
      <c r="G43" s="37">
        <v>27020.756173280683</v>
      </c>
    </row>
    <row r="44" spans="1:7" x14ac:dyDescent="0.3">
      <c r="A44" t="s">
        <v>141</v>
      </c>
      <c r="B44" t="s">
        <v>283</v>
      </c>
      <c r="C44" t="s">
        <v>88</v>
      </c>
      <c r="D44" s="37">
        <v>10640</v>
      </c>
      <c r="F44" t="s">
        <v>150</v>
      </c>
      <c r="G44" s="37">
        <v>2648.6509023634812</v>
      </c>
    </row>
    <row r="45" spans="1:7" x14ac:dyDescent="0.3">
      <c r="A45" t="s">
        <v>141</v>
      </c>
      <c r="B45" t="s">
        <v>283</v>
      </c>
      <c r="C45" t="s">
        <v>89</v>
      </c>
      <c r="D45" s="37">
        <v>11010</v>
      </c>
      <c r="F45" t="s">
        <v>151</v>
      </c>
      <c r="G45" s="37">
        <v>2307.3568978277644</v>
      </c>
    </row>
    <row r="46" spans="1:7" x14ac:dyDescent="0.3">
      <c r="A46" t="s">
        <v>141</v>
      </c>
      <c r="B46" t="s">
        <v>283</v>
      </c>
      <c r="C46" t="s">
        <v>90</v>
      </c>
      <c r="D46" s="37">
        <v>11050</v>
      </c>
      <c r="F46" t="s">
        <v>152</v>
      </c>
      <c r="G46" s="37">
        <v>13795.447783232139</v>
      </c>
    </row>
    <row r="47" spans="1:7" x14ac:dyDescent="0.3">
      <c r="A47" t="s">
        <v>141</v>
      </c>
      <c r="B47" t="s">
        <v>284</v>
      </c>
      <c r="C47" t="s">
        <v>91</v>
      </c>
      <c r="D47" s="37">
        <v>22730</v>
      </c>
      <c r="F47" t="s">
        <v>153</v>
      </c>
      <c r="G47" s="37">
        <v>29929.632521389576</v>
      </c>
    </row>
    <row r="48" spans="1:7" x14ac:dyDescent="0.3">
      <c r="A48" t="s">
        <v>141</v>
      </c>
      <c r="B48" t="s">
        <v>284</v>
      </c>
      <c r="C48" t="s">
        <v>92</v>
      </c>
      <c r="D48" s="37">
        <v>11010</v>
      </c>
      <c r="F48" t="s">
        <v>154</v>
      </c>
      <c r="G48" s="37">
        <v>56581.107320367089</v>
      </c>
    </row>
    <row r="49" spans="1:7" x14ac:dyDescent="0.3">
      <c r="A49" t="s">
        <v>141</v>
      </c>
      <c r="B49" t="s">
        <v>284</v>
      </c>
      <c r="C49" t="s">
        <v>93</v>
      </c>
      <c r="D49" s="37">
        <v>10220</v>
      </c>
      <c r="F49" t="s">
        <v>62</v>
      </c>
      <c r="G49" s="37">
        <v>11198.165077060163</v>
      </c>
    </row>
    <row r="50" spans="1:7" x14ac:dyDescent="0.3">
      <c r="A50" t="s">
        <v>141</v>
      </c>
      <c r="B50" t="s">
        <v>284</v>
      </c>
      <c r="C50" t="s">
        <v>94</v>
      </c>
      <c r="D50" s="37">
        <v>10180</v>
      </c>
    </row>
    <row r="51" spans="1:7" x14ac:dyDescent="0.3">
      <c r="A51" t="s">
        <v>141</v>
      </c>
      <c r="B51" t="s">
        <v>280</v>
      </c>
      <c r="C51" t="s">
        <v>95</v>
      </c>
      <c r="D51" s="37">
        <v>20970</v>
      </c>
    </row>
    <row r="52" spans="1:7" x14ac:dyDescent="0.3">
      <c r="A52" t="s">
        <v>141</v>
      </c>
      <c r="B52" t="s">
        <v>280</v>
      </c>
      <c r="C52" t="s">
        <v>96</v>
      </c>
      <c r="D52" s="37">
        <v>10890</v>
      </c>
    </row>
    <row r="53" spans="1:7" x14ac:dyDescent="0.3">
      <c r="A53" t="s">
        <v>141</v>
      </c>
      <c r="B53" t="s">
        <v>280</v>
      </c>
      <c r="C53" t="s">
        <v>97</v>
      </c>
      <c r="D53" s="37">
        <v>9410</v>
      </c>
    </row>
    <row r="54" spans="1:7" x14ac:dyDescent="0.3">
      <c r="A54" t="s">
        <v>141</v>
      </c>
      <c r="B54" t="s">
        <v>280</v>
      </c>
      <c r="C54" t="s">
        <v>98</v>
      </c>
      <c r="D54" s="37">
        <v>9050</v>
      </c>
    </row>
    <row r="55" spans="1:7" x14ac:dyDescent="0.3">
      <c r="A55" t="s">
        <v>141</v>
      </c>
      <c r="B55" t="s">
        <v>281</v>
      </c>
      <c r="C55" t="s">
        <v>99</v>
      </c>
      <c r="D55" s="37">
        <v>19450</v>
      </c>
    </row>
    <row r="56" spans="1:7" x14ac:dyDescent="0.3">
      <c r="A56" t="s">
        <v>141</v>
      </c>
      <c r="B56" t="s">
        <v>281</v>
      </c>
      <c r="C56" t="s">
        <v>100</v>
      </c>
      <c r="D56" s="37">
        <v>9020</v>
      </c>
    </row>
    <row r="57" spans="1:7" x14ac:dyDescent="0.3">
      <c r="A57" t="s">
        <v>141</v>
      </c>
      <c r="B57" t="s">
        <v>281</v>
      </c>
      <c r="C57" t="s">
        <v>101</v>
      </c>
      <c r="D57" s="37">
        <v>7540</v>
      </c>
    </row>
    <row r="58" spans="1:7" x14ac:dyDescent="0.3">
      <c r="A58" t="s">
        <v>141</v>
      </c>
      <c r="B58" t="s">
        <v>281</v>
      </c>
      <c r="C58" t="s">
        <v>102</v>
      </c>
      <c r="D58" s="37">
        <v>6620</v>
      </c>
    </row>
    <row r="59" spans="1:7" x14ac:dyDescent="0.3">
      <c r="A59" t="s">
        <v>141</v>
      </c>
      <c r="B59" t="s">
        <v>279</v>
      </c>
      <c r="C59" t="s">
        <v>103</v>
      </c>
      <c r="D59" s="37">
        <v>15400</v>
      </c>
    </row>
    <row r="60" spans="1:7" x14ac:dyDescent="0.3">
      <c r="A60" t="s">
        <v>141</v>
      </c>
      <c r="B60" t="s">
        <v>279</v>
      </c>
      <c r="C60" t="s">
        <v>104</v>
      </c>
      <c r="D60" s="37">
        <v>7670</v>
      </c>
    </row>
    <row r="61" spans="1:7" x14ac:dyDescent="0.3">
      <c r="A61" t="s">
        <v>141</v>
      </c>
      <c r="B61" t="s">
        <v>279</v>
      </c>
      <c r="C61" t="s">
        <v>105</v>
      </c>
      <c r="D61" s="37">
        <v>6750</v>
      </c>
    </row>
    <row r="62" spans="1:7" x14ac:dyDescent="0.3">
      <c r="A62" t="s">
        <v>141</v>
      </c>
      <c r="B62" t="s">
        <v>279</v>
      </c>
      <c r="C62" t="s">
        <v>133</v>
      </c>
      <c r="D62" s="37">
        <v>5340</v>
      </c>
    </row>
    <row r="63" spans="1:7" x14ac:dyDescent="0.3">
      <c r="A63" t="s">
        <v>141</v>
      </c>
      <c r="B63" t="s">
        <v>277</v>
      </c>
      <c r="C63" t="s">
        <v>134</v>
      </c>
      <c r="D63" s="37">
        <v>12680</v>
      </c>
    </row>
    <row r="64" spans="1:7" x14ac:dyDescent="0.3">
      <c r="A64" t="s">
        <v>141</v>
      </c>
      <c r="B64" t="s">
        <v>277</v>
      </c>
      <c r="C64" t="s">
        <v>135</v>
      </c>
      <c r="D64" s="37">
        <v>5630</v>
      </c>
    </row>
    <row r="65" spans="1:4" x14ac:dyDescent="0.3">
      <c r="A65" t="s">
        <v>141</v>
      </c>
      <c r="B65" t="s">
        <v>277</v>
      </c>
      <c r="C65" t="s">
        <v>136</v>
      </c>
      <c r="D65" s="37">
        <v>4570</v>
      </c>
    </row>
    <row r="66" spans="1:4" x14ac:dyDescent="0.3">
      <c r="A66" t="s">
        <v>141</v>
      </c>
      <c r="B66" t="s">
        <v>277</v>
      </c>
      <c r="C66" t="s">
        <v>137</v>
      </c>
      <c r="D66" s="37">
        <v>3500</v>
      </c>
    </row>
    <row r="67" spans="1:4" x14ac:dyDescent="0.3">
      <c r="A67" t="s">
        <v>141</v>
      </c>
      <c r="B67" t="s">
        <v>278</v>
      </c>
      <c r="C67" t="s">
        <v>29</v>
      </c>
      <c r="D67" s="37">
        <v>6050</v>
      </c>
    </row>
    <row r="68" spans="1:4" x14ac:dyDescent="0.3">
      <c r="A68" t="s">
        <v>141</v>
      </c>
      <c r="B68" t="s">
        <v>278</v>
      </c>
      <c r="C68" t="s">
        <v>30</v>
      </c>
      <c r="D68" s="37">
        <v>2760</v>
      </c>
    </row>
    <row r="69" spans="1:4" x14ac:dyDescent="0.3">
      <c r="A69" t="s">
        <v>141</v>
      </c>
      <c r="B69" t="s">
        <v>278</v>
      </c>
      <c r="C69" t="s">
        <v>16</v>
      </c>
      <c r="D69" s="37">
        <v>2930</v>
      </c>
    </row>
    <row r="70" spans="1:4" x14ac:dyDescent="0.3">
      <c r="A70" t="s">
        <v>141</v>
      </c>
      <c r="B70" t="s">
        <v>278</v>
      </c>
      <c r="C70" t="s">
        <v>17</v>
      </c>
      <c r="D70" s="37">
        <v>2640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"/>
  <sheetViews>
    <sheetView workbookViewId="0">
      <pane ySplit="1" topLeftCell="A2" activePane="bottomLeft" state="frozen"/>
      <selection pane="bottomLeft"/>
    </sheetView>
  </sheetViews>
  <sheetFormatPr defaultRowHeight="14.5" x14ac:dyDescent="0.3"/>
  <cols>
    <col min="1" max="1" width="11.8984375" customWidth="1"/>
    <col min="2" max="3" width="14.8984375" style="2" customWidth="1"/>
    <col min="4" max="4" width="21.3984375" customWidth="1"/>
    <col min="5" max="5" width="27.296875" bestFit="1" customWidth="1"/>
  </cols>
  <sheetData>
    <row r="1" spans="1:5" s="2" customFormat="1" x14ac:dyDescent="0.3">
      <c r="A1" s="2" t="s">
        <v>1</v>
      </c>
      <c r="B1" s="1" t="s">
        <v>2</v>
      </c>
      <c r="C1" s="1" t="s">
        <v>276</v>
      </c>
      <c r="D1" s="1" t="s">
        <v>0</v>
      </c>
      <c r="E1" s="1" t="s">
        <v>4</v>
      </c>
    </row>
    <row r="2" spans="1:5" s="4" customFormat="1" x14ac:dyDescent="0.3">
      <c r="A2" s="50" t="s">
        <v>3</v>
      </c>
      <c r="B2" s="56" t="s">
        <v>127</v>
      </c>
      <c r="C2" s="9" t="str">
        <f t="shared" ref="C2:C65" si="0">RIGHT(B2,4)</f>
        <v>2006</v>
      </c>
      <c r="D2" s="58" t="s">
        <v>83</v>
      </c>
      <c r="E2" s="31">
        <v>14040</v>
      </c>
    </row>
    <row r="3" spans="1:5" s="4" customFormat="1" x14ac:dyDescent="0.3">
      <c r="A3" s="50" t="s">
        <v>3</v>
      </c>
      <c r="B3" s="56" t="s">
        <v>128</v>
      </c>
      <c r="C3" s="9" t="str">
        <f t="shared" si="0"/>
        <v>2006</v>
      </c>
      <c r="D3" s="58" t="s">
        <v>83</v>
      </c>
      <c r="E3" s="31">
        <v>8530</v>
      </c>
    </row>
    <row r="4" spans="1:5" s="4" customFormat="1" x14ac:dyDescent="0.3">
      <c r="A4" s="50" t="s">
        <v>3</v>
      </c>
      <c r="B4" s="56" t="s">
        <v>129</v>
      </c>
      <c r="C4" s="9" t="str">
        <f t="shared" si="0"/>
        <v>2006</v>
      </c>
      <c r="D4" s="58" t="s">
        <v>83</v>
      </c>
      <c r="E4" s="31">
        <v>8109.9999999999991</v>
      </c>
    </row>
    <row r="5" spans="1:5" s="4" customFormat="1" x14ac:dyDescent="0.3">
      <c r="A5" s="50" t="s">
        <v>3</v>
      </c>
      <c r="B5" s="56" t="s">
        <v>130</v>
      </c>
      <c r="C5" s="9" t="str">
        <f t="shared" si="0"/>
        <v>2006</v>
      </c>
      <c r="D5" s="58" t="s">
        <v>83</v>
      </c>
      <c r="E5" s="31">
        <v>8730</v>
      </c>
    </row>
    <row r="6" spans="1:5" s="4" customFormat="1" x14ac:dyDescent="0.3">
      <c r="A6" s="8" t="s">
        <v>3</v>
      </c>
      <c r="B6" s="9" t="s">
        <v>106</v>
      </c>
      <c r="C6" s="9" t="str">
        <f t="shared" si="0"/>
        <v>2007</v>
      </c>
      <c r="D6" s="10" t="s">
        <v>84</v>
      </c>
      <c r="E6" s="15">
        <v>270</v>
      </c>
    </row>
    <row r="7" spans="1:5" s="4" customFormat="1" x14ac:dyDescent="0.3">
      <c r="A7" s="8" t="s">
        <v>3</v>
      </c>
      <c r="B7" s="9" t="s">
        <v>107</v>
      </c>
      <c r="C7" s="9" t="str">
        <f t="shared" si="0"/>
        <v>2007</v>
      </c>
      <c r="D7" s="10" t="s">
        <v>84</v>
      </c>
      <c r="E7" s="15">
        <v>1120</v>
      </c>
    </row>
    <row r="8" spans="1:5" s="4" customFormat="1" x14ac:dyDescent="0.3">
      <c r="A8" s="50" t="s">
        <v>3</v>
      </c>
      <c r="B8" s="56" t="s">
        <v>131</v>
      </c>
      <c r="C8" s="9" t="str">
        <f t="shared" si="0"/>
        <v>2007</v>
      </c>
      <c r="D8" s="58" t="s">
        <v>83</v>
      </c>
      <c r="E8" s="31">
        <v>21070</v>
      </c>
    </row>
    <row r="9" spans="1:5" s="4" customFormat="1" x14ac:dyDescent="0.3">
      <c r="A9" s="50" t="s">
        <v>3</v>
      </c>
      <c r="B9" s="56" t="s">
        <v>132</v>
      </c>
      <c r="C9" s="9" t="str">
        <f t="shared" si="0"/>
        <v>2007</v>
      </c>
      <c r="D9" s="58" t="s">
        <v>83</v>
      </c>
      <c r="E9" s="31">
        <v>10550</v>
      </c>
    </row>
    <row r="10" spans="1:5" s="4" customFormat="1" x14ac:dyDescent="0.3">
      <c r="A10" s="50" t="s">
        <v>3</v>
      </c>
      <c r="B10" s="56" t="s">
        <v>85</v>
      </c>
      <c r="C10" s="9" t="str">
        <f t="shared" si="0"/>
        <v>2007</v>
      </c>
      <c r="D10" s="58" t="s">
        <v>83</v>
      </c>
      <c r="E10" s="31">
        <v>9820</v>
      </c>
    </row>
    <row r="11" spans="1:5" s="4" customFormat="1" x14ac:dyDescent="0.3">
      <c r="A11" s="50" t="s">
        <v>3</v>
      </c>
      <c r="B11" s="56" t="s">
        <v>86</v>
      </c>
      <c r="C11" s="9" t="str">
        <f t="shared" si="0"/>
        <v>2007</v>
      </c>
      <c r="D11" s="58" t="s">
        <v>83</v>
      </c>
      <c r="E11" s="31">
        <v>10200</v>
      </c>
    </row>
    <row r="12" spans="1:5" s="4" customFormat="1" x14ac:dyDescent="0.3">
      <c r="A12" s="8" t="s">
        <v>3</v>
      </c>
      <c r="B12" s="9" t="s">
        <v>108</v>
      </c>
      <c r="C12" s="9" t="str">
        <f t="shared" si="0"/>
        <v>2008</v>
      </c>
      <c r="D12" s="10" t="s">
        <v>84</v>
      </c>
      <c r="E12" s="15">
        <v>2320</v>
      </c>
    </row>
    <row r="13" spans="1:5" s="4" customFormat="1" x14ac:dyDescent="0.3">
      <c r="A13" s="8" t="s">
        <v>3</v>
      </c>
      <c r="B13" s="9" t="s">
        <v>109</v>
      </c>
      <c r="C13" s="9" t="str">
        <f t="shared" si="0"/>
        <v>2008</v>
      </c>
      <c r="D13" s="10" t="s">
        <v>84</v>
      </c>
      <c r="E13" s="15">
        <v>1700</v>
      </c>
    </row>
    <row r="14" spans="1:5" s="4" customFormat="1" x14ac:dyDescent="0.3">
      <c r="A14" s="8" t="s">
        <v>3</v>
      </c>
      <c r="B14" s="9" t="s">
        <v>110</v>
      </c>
      <c r="C14" s="9" t="str">
        <f t="shared" si="0"/>
        <v>2008</v>
      </c>
      <c r="D14" s="10" t="s">
        <v>84</v>
      </c>
      <c r="E14" s="15">
        <v>720</v>
      </c>
    </row>
    <row r="15" spans="1:5" s="4" customFormat="1" x14ac:dyDescent="0.3">
      <c r="A15" s="8" t="s">
        <v>3</v>
      </c>
      <c r="B15" s="9" t="s">
        <v>111</v>
      </c>
      <c r="C15" s="9" t="str">
        <f t="shared" si="0"/>
        <v>2008</v>
      </c>
      <c r="D15" s="10" t="s">
        <v>84</v>
      </c>
      <c r="E15" s="15">
        <v>6890</v>
      </c>
    </row>
    <row r="16" spans="1:5" s="4" customFormat="1" x14ac:dyDescent="0.3">
      <c r="A16" s="50" t="s">
        <v>3</v>
      </c>
      <c r="B16" s="56" t="s">
        <v>87</v>
      </c>
      <c r="C16" s="9" t="str">
        <f t="shared" si="0"/>
        <v>2008</v>
      </c>
      <c r="D16" s="58" t="s">
        <v>83</v>
      </c>
      <c r="E16" s="31">
        <v>22120</v>
      </c>
    </row>
    <row r="17" spans="1:5" s="4" customFormat="1" x14ac:dyDescent="0.3">
      <c r="A17" s="50" t="s">
        <v>3</v>
      </c>
      <c r="B17" s="56" t="s">
        <v>88</v>
      </c>
      <c r="C17" s="9" t="str">
        <f t="shared" si="0"/>
        <v>2008</v>
      </c>
      <c r="D17" s="58" t="s">
        <v>83</v>
      </c>
      <c r="E17" s="31">
        <v>10640</v>
      </c>
    </row>
    <row r="18" spans="1:5" s="4" customFormat="1" x14ac:dyDescent="0.3">
      <c r="A18" s="50" t="s">
        <v>3</v>
      </c>
      <c r="B18" s="56" t="s">
        <v>89</v>
      </c>
      <c r="C18" s="9" t="str">
        <f t="shared" si="0"/>
        <v>2008</v>
      </c>
      <c r="D18" s="58" t="s">
        <v>83</v>
      </c>
      <c r="E18" s="31">
        <v>11010</v>
      </c>
    </row>
    <row r="19" spans="1:5" s="4" customFormat="1" x14ac:dyDescent="0.3">
      <c r="A19" s="50" t="s">
        <v>3</v>
      </c>
      <c r="B19" s="56" t="s">
        <v>90</v>
      </c>
      <c r="C19" s="9" t="str">
        <f t="shared" si="0"/>
        <v>2008</v>
      </c>
      <c r="D19" s="58" t="s">
        <v>83</v>
      </c>
      <c r="E19" s="31">
        <v>11050</v>
      </c>
    </row>
    <row r="20" spans="1:5" s="4" customFormat="1" x14ac:dyDescent="0.3">
      <c r="A20" s="8" t="s">
        <v>3</v>
      </c>
      <c r="B20" s="9" t="s">
        <v>112</v>
      </c>
      <c r="C20" s="9" t="str">
        <f t="shared" si="0"/>
        <v>2009</v>
      </c>
      <c r="D20" s="10" t="s">
        <v>84</v>
      </c>
      <c r="E20" s="15">
        <v>4360</v>
      </c>
    </row>
    <row r="21" spans="1:5" s="4" customFormat="1" x14ac:dyDescent="0.3">
      <c r="A21" s="8" t="s">
        <v>3</v>
      </c>
      <c r="B21" s="9" t="s">
        <v>113</v>
      </c>
      <c r="C21" s="9" t="str">
        <f t="shared" si="0"/>
        <v>2009</v>
      </c>
      <c r="D21" s="10" t="s">
        <v>84</v>
      </c>
      <c r="E21" s="15">
        <v>3790</v>
      </c>
    </row>
    <row r="22" spans="1:5" s="4" customFormat="1" x14ac:dyDescent="0.3">
      <c r="A22" s="8" t="s">
        <v>3</v>
      </c>
      <c r="B22" s="9" t="s">
        <v>114</v>
      </c>
      <c r="C22" s="9" t="str">
        <f t="shared" si="0"/>
        <v>2009</v>
      </c>
      <c r="D22" s="10" t="s">
        <v>84</v>
      </c>
      <c r="E22" s="11">
        <v>5210</v>
      </c>
    </row>
    <row r="23" spans="1:5" s="4" customFormat="1" x14ac:dyDescent="0.3">
      <c r="A23" s="12" t="s">
        <v>3</v>
      </c>
      <c r="B23" s="13" t="s">
        <v>115</v>
      </c>
      <c r="C23" s="9" t="str">
        <f t="shared" si="0"/>
        <v>2009</v>
      </c>
      <c r="D23" s="14" t="s">
        <v>84</v>
      </c>
      <c r="E23" s="15">
        <v>7370</v>
      </c>
    </row>
    <row r="24" spans="1:5" s="4" customFormat="1" x14ac:dyDescent="0.3">
      <c r="A24" s="52" t="s">
        <v>3</v>
      </c>
      <c r="B24" s="29" t="s">
        <v>91</v>
      </c>
      <c r="C24" s="9" t="str">
        <f t="shared" si="0"/>
        <v>2009</v>
      </c>
      <c r="D24" s="30" t="s">
        <v>83</v>
      </c>
      <c r="E24" s="31">
        <v>22730</v>
      </c>
    </row>
    <row r="25" spans="1:5" s="4" customFormat="1" x14ac:dyDescent="0.3">
      <c r="A25" s="52" t="s">
        <v>3</v>
      </c>
      <c r="B25" s="29" t="s">
        <v>92</v>
      </c>
      <c r="C25" s="9" t="str">
        <f t="shared" si="0"/>
        <v>2009</v>
      </c>
      <c r="D25" s="30" t="s">
        <v>83</v>
      </c>
      <c r="E25" s="31">
        <v>11010</v>
      </c>
    </row>
    <row r="26" spans="1:5" s="4" customFormat="1" x14ac:dyDescent="0.3">
      <c r="A26" s="52" t="s">
        <v>3</v>
      </c>
      <c r="B26" s="29" t="s">
        <v>93</v>
      </c>
      <c r="C26" s="9" t="str">
        <f t="shared" si="0"/>
        <v>2009</v>
      </c>
      <c r="D26" s="30" t="s">
        <v>83</v>
      </c>
      <c r="E26" s="31">
        <v>10220</v>
      </c>
    </row>
    <row r="27" spans="1:5" s="4" customFormat="1" x14ac:dyDescent="0.3">
      <c r="A27" s="52" t="s">
        <v>3</v>
      </c>
      <c r="B27" s="29" t="s">
        <v>94</v>
      </c>
      <c r="C27" s="9" t="str">
        <f t="shared" si="0"/>
        <v>2009</v>
      </c>
      <c r="D27" s="30" t="s">
        <v>83</v>
      </c>
      <c r="E27" s="31">
        <v>10180</v>
      </c>
    </row>
    <row r="28" spans="1:5" s="4" customFormat="1" x14ac:dyDescent="0.3">
      <c r="A28" s="12" t="s">
        <v>3</v>
      </c>
      <c r="B28" s="13" t="s">
        <v>116</v>
      </c>
      <c r="C28" s="9" t="str">
        <f t="shared" si="0"/>
        <v>2010</v>
      </c>
      <c r="D28" s="14" t="s">
        <v>84</v>
      </c>
      <c r="E28" s="15">
        <v>8740</v>
      </c>
    </row>
    <row r="29" spans="1:5" s="4" customFormat="1" x14ac:dyDescent="0.3">
      <c r="A29" s="12" t="s">
        <v>3</v>
      </c>
      <c r="B29" s="13" t="s">
        <v>117</v>
      </c>
      <c r="C29" s="9" t="str">
        <f t="shared" si="0"/>
        <v>2010</v>
      </c>
      <c r="D29" s="14" t="s">
        <v>84</v>
      </c>
      <c r="E29" s="15">
        <v>8750</v>
      </c>
    </row>
    <row r="30" spans="1:5" s="4" customFormat="1" x14ac:dyDescent="0.3">
      <c r="A30" s="12" t="s">
        <v>3</v>
      </c>
      <c r="B30" s="13" t="s">
        <v>118</v>
      </c>
      <c r="C30" s="9" t="str">
        <f t="shared" si="0"/>
        <v>2010</v>
      </c>
      <c r="D30" s="14" t="s">
        <v>84</v>
      </c>
      <c r="E30" s="15">
        <v>8400</v>
      </c>
    </row>
    <row r="31" spans="1:5" s="3" customFormat="1" x14ac:dyDescent="0.3">
      <c r="A31" s="12" t="s">
        <v>3</v>
      </c>
      <c r="B31" s="13" t="s">
        <v>119</v>
      </c>
      <c r="C31" s="9" t="str">
        <f t="shared" si="0"/>
        <v>2010</v>
      </c>
      <c r="D31" s="14" t="s">
        <v>84</v>
      </c>
      <c r="E31" s="15">
        <v>14100</v>
      </c>
    </row>
    <row r="32" spans="1:5" s="3" customFormat="1" x14ac:dyDescent="0.3">
      <c r="A32" s="16" t="s">
        <v>3</v>
      </c>
      <c r="B32" s="17" t="s">
        <v>118</v>
      </c>
      <c r="C32" s="9" t="str">
        <f t="shared" si="0"/>
        <v>2010</v>
      </c>
      <c r="D32" s="18" t="s">
        <v>126</v>
      </c>
      <c r="E32" s="19">
        <v>3270</v>
      </c>
    </row>
    <row r="33" spans="1:5" s="3" customFormat="1" x14ac:dyDescent="0.3">
      <c r="A33" s="16" t="s">
        <v>3</v>
      </c>
      <c r="B33" s="17" t="s">
        <v>119</v>
      </c>
      <c r="C33" s="9" t="str">
        <f t="shared" si="0"/>
        <v>2010</v>
      </c>
      <c r="D33" s="18" t="s">
        <v>126</v>
      </c>
      <c r="E33" s="19">
        <v>4190</v>
      </c>
    </row>
    <row r="34" spans="1:5" s="3" customFormat="1" x14ac:dyDescent="0.3">
      <c r="A34" s="52" t="s">
        <v>3</v>
      </c>
      <c r="B34" s="29" t="s">
        <v>95</v>
      </c>
      <c r="C34" s="9" t="str">
        <f t="shared" si="0"/>
        <v>2010</v>
      </c>
      <c r="D34" s="30" t="s">
        <v>83</v>
      </c>
      <c r="E34" s="31">
        <v>20970</v>
      </c>
    </row>
    <row r="35" spans="1:5" s="3" customFormat="1" x14ac:dyDescent="0.3">
      <c r="A35" s="52" t="s">
        <v>3</v>
      </c>
      <c r="B35" s="29" t="s">
        <v>96</v>
      </c>
      <c r="C35" s="9" t="str">
        <f t="shared" si="0"/>
        <v>2010</v>
      </c>
      <c r="D35" s="30" t="s">
        <v>83</v>
      </c>
      <c r="E35" s="31">
        <v>10890</v>
      </c>
    </row>
    <row r="36" spans="1:5" s="3" customFormat="1" x14ac:dyDescent="0.3">
      <c r="A36" s="52" t="s">
        <v>3</v>
      </c>
      <c r="B36" s="29" t="s">
        <v>97</v>
      </c>
      <c r="C36" s="9" t="str">
        <f t="shared" si="0"/>
        <v>2010</v>
      </c>
      <c r="D36" s="30" t="s">
        <v>83</v>
      </c>
      <c r="E36" s="31">
        <v>9410</v>
      </c>
    </row>
    <row r="37" spans="1:5" s="3" customFormat="1" x14ac:dyDescent="0.3">
      <c r="A37" s="52" t="s">
        <v>3</v>
      </c>
      <c r="B37" s="29" t="s">
        <v>98</v>
      </c>
      <c r="C37" s="9" t="str">
        <f t="shared" si="0"/>
        <v>2010</v>
      </c>
      <c r="D37" s="30" t="s">
        <v>83</v>
      </c>
      <c r="E37" s="31">
        <v>9050</v>
      </c>
    </row>
    <row r="38" spans="1:5" s="3" customFormat="1" x14ac:dyDescent="0.3">
      <c r="A38" s="12" t="s">
        <v>3</v>
      </c>
      <c r="B38" s="13" t="s">
        <v>120</v>
      </c>
      <c r="C38" s="9" t="str">
        <f t="shared" si="0"/>
        <v>2011</v>
      </c>
      <c r="D38" s="14" t="s">
        <v>84</v>
      </c>
      <c r="E38" s="15">
        <v>16239.999999999998</v>
      </c>
    </row>
    <row r="39" spans="1:5" s="3" customFormat="1" x14ac:dyDescent="0.3">
      <c r="A39" s="12" t="s">
        <v>3</v>
      </c>
      <c r="B39" s="13" t="s">
        <v>121</v>
      </c>
      <c r="C39" s="9" t="str">
        <f t="shared" si="0"/>
        <v>2011</v>
      </c>
      <c r="D39" s="14" t="s">
        <v>84</v>
      </c>
      <c r="E39" s="15">
        <v>18650</v>
      </c>
    </row>
    <row r="40" spans="1:5" s="3" customFormat="1" x14ac:dyDescent="0.3">
      <c r="A40" s="12" t="s">
        <v>3</v>
      </c>
      <c r="B40" s="13" t="s">
        <v>122</v>
      </c>
      <c r="C40" s="9" t="str">
        <f t="shared" si="0"/>
        <v>2011</v>
      </c>
      <c r="D40" s="14" t="s">
        <v>84</v>
      </c>
      <c r="E40" s="15">
        <v>20340</v>
      </c>
    </row>
    <row r="41" spans="1:5" s="3" customFormat="1" x14ac:dyDescent="0.3">
      <c r="A41" s="12" t="s">
        <v>3</v>
      </c>
      <c r="B41" s="13" t="s">
        <v>123</v>
      </c>
      <c r="C41" s="9" t="str">
        <f t="shared" si="0"/>
        <v>2011</v>
      </c>
      <c r="D41" s="14" t="s">
        <v>84</v>
      </c>
      <c r="E41" s="15">
        <v>17070</v>
      </c>
    </row>
    <row r="42" spans="1:5" s="3" customFormat="1" x14ac:dyDescent="0.3">
      <c r="A42" s="16" t="s">
        <v>3</v>
      </c>
      <c r="B42" s="17" t="s">
        <v>120</v>
      </c>
      <c r="C42" s="9" t="str">
        <f t="shared" si="0"/>
        <v>2011</v>
      </c>
      <c r="D42" s="18" t="s">
        <v>126</v>
      </c>
      <c r="E42" s="19">
        <v>7330</v>
      </c>
    </row>
    <row r="43" spans="1:5" s="3" customFormat="1" x14ac:dyDescent="0.3">
      <c r="A43" s="16" t="s">
        <v>3</v>
      </c>
      <c r="B43" s="17" t="s">
        <v>121</v>
      </c>
      <c r="C43" s="9" t="str">
        <f t="shared" si="0"/>
        <v>2011</v>
      </c>
      <c r="D43" s="18" t="s">
        <v>126</v>
      </c>
      <c r="E43" s="19">
        <v>4690</v>
      </c>
    </row>
    <row r="44" spans="1:5" s="3" customFormat="1" x14ac:dyDescent="0.3">
      <c r="A44" s="16" t="s">
        <v>3</v>
      </c>
      <c r="B44" s="17" t="s">
        <v>122</v>
      </c>
      <c r="C44" s="9" t="str">
        <f t="shared" si="0"/>
        <v>2011</v>
      </c>
      <c r="D44" s="18" t="s">
        <v>126</v>
      </c>
      <c r="E44" s="19">
        <v>9250</v>
      </c>
    </row>
    <row r="45" spans="1:5" s="3" customFormat="1" x14ac:dyDescent="0.3">
      <c r="A45" s="16" t="s">
        <v>3</v>
      </c>
      <c r="B45" s="17" t="s">
        <v>123</v>
      </c>
      <c r="C45" s="9" t="str">
        <f t="shared" si="0"/>
        <v>2011</v>
      </c>
      <c r="D45" s="18" t="s">
        <v>126</v>
      </c>
      <c r="E45" s="19">
        <v>11120</v>
      </c>
    </row>
    <row r="46" spans="1:5" s="3" customFormat="1" x14ac:dyDescent="0.3">
      <c r="A46" s="52" t="s">
        <v>3</v>
      </c>
      <c r="B46" s="29" t="s">
        <v>99</v>
      </c>
      <c r="C46" s="9" t="str">
        <f t="shared" si="0"/>
        <v>2011</v>
      </c>
      <c r="D46" s="30" t="s">
        <v>83</v>
      </c>
      <c r="E46" s="31">
        <v>19450</v>
      </c>
    </row>
    <row r="47" spans="1:5" s="3" customFormat="1" x14ac:dyDescent="0.3">
      <c r="A47" s="52" t="s">
        <v>3</v>
      </c>
      <c r="B47" s="29" t="s">
        <v>100</v>
      </c>
      <c r="C47" s="9" t="str">
        <f t="shared" si="0"/>
        <v>2011</v>
      </c>
      <c r="D47" s="30" t="s">
        <v>83</v>
      </c>
      <c r="E47" s="31">
        <v>9020</v>
      </c>
    </row>
    <row r="48" spans="1:5" s="3" customFormat="1" x14ac:dyDescent="0.3">
      <c r="A48" s="52" t="s">
        <v>3</v>
      </c>
      <c r="B48" s="29" t="s">
        <v>101</v>
      </c>
      <c r="C48" s="9" t="str">
        <f t="shared" si="0"/>
        <v>2011</v>
      </c>
      <c r="D48" s="30" t="s">
        <v>83</v>
      </c>
      <c r="E48" s="31">
        <v>7540</v>
      </c>
    </row>
    <row r="49" spans="1:5" s="3" customFormat="1" x14ac:dyDescent="0.3">
      <c r="A49" s="52" t="s">
        <v>3</v>
      </c>
      <c r="B49" s="29" t="s">
        <v>102</v>
      </c>
      <c r="C49" s="9" t="str">
        <f t="shared" si="0"/>
        <v>2011</v>
      </c>
      <c r="D49" s="30" t="s">
        <v>83</v>
      </c>
      <c r="E49" s="31">
        <v>6620</v>
      </c>
    </row>
    <row r="50" spans="1:5" s="3" customFormat="1" x14ac:dyDescent="0.3">
      <c r="A50" s="12" t="s">
        <v>3</v>
      </c>
      <c r="B50" s="13" t="s">
        <v>124</v>
      </c>
      <c r="C50" s="9" t="str">
        <f t="shared" si="0"/>
        <v>2012</v>
      </c>
      <c r="D50" s="14" t="s">
        <v>84</v>
      </c>
      <c r="E50" s="15">
        <v>37040</v>
      </c>
    </row>
    <row r="51" spans="1:5" s="3" customFormat="1" x14ac:dyDescent="0.3">
      <c r="A51" s="12" t="s">
        <v>3</v>
      </c>
      <c r="B51" s="13" t="s">
        <v>125</v>
      </c>
      <c r="C51" s="9" t="str">
        <f t="shared" si="0"/>
        <v>2012</v>
      </c>
      <c r="D51" s="14" t="s">
        <v>84</v>
      </c>
      <c r="E51" s="15">
        <v>35060</v>
      </c>
    </row>
    <row r="52" spans="1:5" s="3" customFormat="1" x14ac:dyDescent="0.3">
      <c r="A52" s="12" t="s">
        <v>3</v>
      </c>
      <c r="B52" s="13" t="s">
        <v>14</v>
      </c>
      <c r="C52" s="9" t="str">
        <f t="shared" si="0"/>
        <v>2012</v>
      </c>
      <c r="D52" s="14" t="s">
        <v>42</v>
      </c>
      <c r="E52" s="15">
        <v>329.65517241379308</v>
      </c>
    </row>
    <row r="53" spans="1:5" s="3" customFormat="1" x14ac:dyDescent="0.3">
      <c r="A53" s="12" t="s">
        <v>3</v>
      </c>
      <c r="B53" s="13" t="s">
        <v>13</v>
      </c>
      <c r="C53" s="9" t="str">
        <f t="shared" si="0"/>
        <v>2012</v>
      </c>
      <c r="D53" s="14" t="s">
        <v>43</v>
      </c>
      <c r="E53" s="15">
        <v>13778.048780487808</v>
      </c>
    </row>
    <row r="54" spans="1:5" s="3" customFormat="1" x14ac:dyDescent="0.3">
      <c r="A54" s="12" t="s">
        <v>3</v>
      </c>
      <c r="B54" s="13" t="s">
        <v>13</v>
      </c>
      <c r="C54" s="9" t="str">
        <f t="shared" si="0"/>
        <v>2012</v>
      </c>
      <c r="D54" s="14" t="s">
        <v>44</v>
      </c>
      <c r="E54" s="15">
        <v>13121.951219512204</v>
      </c>
    </row>
    <row r="55" spans="1:5" s="3" customFormat="1" x14ac:dyDescent="0.3">
      <c r="A55" s="12" t="s">
        <v>3</v>
      </c>
      <c r="B55" s="13" t="s">
        <v>14</v>
      </c>
      <c r="C55" s="9" t="str">
        <f t="shared" si="0"/>
        <v>2012</v>
      </c>
      <c r="D55" s="14" t="s">
        <v>44</v>
      </c>
      <c r="E55" s="15">
        <v>47470.344827586203</v>
      </c>
    </row>
    <row r="56" spans="1:5" s="3" customFormat="1" x14ac:dyDescent="0.3">
      <c r="A56" s="16" t="s">
        <v>3</v>
      </c>
      <c r="B56" s="17" t="s">
        <v>124</v>
      </c>
      <c r="C56" s="9" t="str">
        <f t="shared" si="0"/>
        <v>2012</v>
      </c>
      <c r="D56" s="18" t="s">
        <v>126</v>
      </c>
      <c r="E56" s="19">
        <v>15430</v>
      </c>
    </row>
    <row r="57" spans="1:5" s="3" customFormat="1" x14ac:dyDescent="0.3">
      <c r="A57" s="16" t="s">
        <v>3</v>
      </c>
      <c r="B57" s="17" t="s">
        <v>125</v>
      </c>
      <c r="C57" s="9" t="str">
        <f t="shared" si="0"/>
        <v>2012</v>
      </c>
      <c r="D57" s="18" t="s">
        <v>126</v>
      </c>
      <c r="E57" s="19">
        <v>11800</v>
      </c>
    </row>
    <row r="58" spans="1:5" s="3" customFormat="1" x14ac:dyDescent="0.3">
      <c r="A58" s="16" t="s">
        <v>3</v>
      </c>
      <c r="B58" s="17" t="s">
        <v>13</v>
      </c>
      <c r="C58" s="9" t="str">
        <f t="shared" si="0"/>
        <v>2012</v>
      </c>
      <c r="D58" s="18" t="s">
        <v>62</v>
      </c>
      <c r="E58" s="19">
        <v>7401.2738853503188</v>
      </c>
    </row>
    <row r="59" spans="1:5" s="3" customFormat="1" x14ac:dyDescent="0.3">
      <c r="A59" s="16" t="s">
        <v>3</v>
      </c>
      <c r="B59" s="17" t="s">
        <v>14</v>
      </c>
      <c r="C59" s="9" t="str">
        <f t="shared" si="0"/>
        <v>2012</v>
      </c>
      <c r="D59" s="18" t="s">
        <v>62</v>
      </c>
      <c r="E59" s="19">
        <v>3796.8911917098449</v>
      </c>
    </row>
    <row r="60" spans="1:5" s="3" customFormat="1" x14ac:dyDescent="0.3">
      <c r="A60" s="16" t="s">
        <v>3</v>
      </c>
      <c r="B60" s="17" t="s">
        <v>13</v>
      </c>
      <c r="C60" s="9" t="str">
        <f t="shared" si="0"/>
        <v>2012</v>
      </c>
      <c r="D60" s="18" t="s">
        <v>63</v>
      </c>
      <c r="E60" s="19">
        <v>6420.3821656050959</v>
      </c>
    </row>
    <row r="61" spans="1:5" s="3" customFormat="1" x14ac:dyDescent="0.3">
      <c r="A61" s="16" t="s">
        <v>3</v>
      </c>
      <c r="B61" s="17" t="s">
        <v>14</v>
      </c>
      <c r="C61" s="9" t="str">
        <f t="shared" si="0"/>
        <v>2012</v>
      </c>
      <c r="D61" s="18" t="s">
        <v>63</v>
      </c>
      <c r="E61" s="19">
        <v>8187.0466321243521</v>
      </c>
    </row>
    <row r="62" spans="1:5" s="3" customFormat="1" x14ac:dyDescent="0.3">
      <c r="A62" s="16" t="s">
        <v>3</v>
      </c>
      <c r="B62" s="17" t="s">
        <v>14</v>
      </c>
      <c r="C62" s="9" t="str">
        <f t="shared" si="0"/>
        <v>2012</v>
      </c>
      <c r="D62" s="18" t="s">
        <v>64</v>
      </c>
      <c r="E62" s="19">
        <v>6169.9481865284979</v>
      </c>
    </row>
    <row r="63" spans="1:5" s="3" customFormat="1" x14ac:dyDescent="0.3">
      <c r="A63" s="16" t="s">
        <v>3</v>
      </c>
      <c r="B63" s="17" t="s">
        <v>14</v>
      </c>
      <c r="C63" s="9" t="str">
        <f t="shared" si="0"/>
        <v>2012</v>
      </c>
      <c r="D63" s="18" t="s">
        <v>68</v>
      </c>
      <c r="E63" s="19">
        <v>4271.5025906735755</v>
      </c>
    </row>
    <row r="64" spans="1:5" s="3" customFormat="1" x14ac:dyDescent="0.3">
      <c r="A64" s="16" t="s">
        <v>3</v>
      </c>
      <c r="B64" s="17" t="s">
        <v>13</v>
      </c>
      <c r="C64" s="9" t="str">
        <f t="shared" si="0"/>
        <v>2012</v>
      </c>
      <c r="D64" s="18" t="s">
        <v>74</v>
      </c>
      <c r="E64" s="19">
        <v>178.343949044586</v>
      </c>
    </row>
    <row r="65" spans="1:5" s="3" customFormat="1" x14ac:dyDescent="0.3">
      <c r="A65" s="16" t="s">
        <v>3</v>
      </c>
      <c r="B65" s="17" t="s">
        <v>14</v>
      </c>
      <c r="C65" s="9" t="str">
        <f t="shared" si="0"/>
        <v>2012</v>
      </c>
      <c r="D65" s="18" t="s">
        <v>74</v>
      </c>
      <c r="E65" s="19">
        <v>474.61139896373061</v>
      </c>
    </row>
    <row r="66" spans="1:5" s="3" customFormat="1" x14ac:dyDescent="0.3">
      <c r="A66" s="20" t="s">
        <v>3</v>
      </c>
      <c r="B66" s="21" t="s">
        <v>13</v>
      </c>
      <c r="C66" s="9" t="str">
        <f t="shared" ref="C66:C129" si="1">RIGHT(B66,4)</f>
        <v>2012</v>
      </c>
      <c r="D66" s="22" t="s">
        <v>12</v>
      </c>
      <c r="E66" s="23">
        <v>349.56521739130432</v>
      </c>
    </row>
    <row r="67" spans="1:5" s="3" customFormat="1" x14ac:dyDescent="0.3">
      <c r="A67" s="20" t="s">
        <v>3</v>
      </c>
      <c r="B67" s="21" t="s">
        <v>14</v>
      </c>
      <c r="C67" s="9" t="str">
        <f t="shared" si="1"/>
        <v>2012</v>
      </c>
      <c r="D67" s="22" t="s">
        <v>12</v>
      </c>
      <c r="E67" s="23">
        <v>492.3</v>
      </c>
    </row>
    <row r="68" spans="1:5" s="3" customFormat="1" x14ac:dyDescent="0.3">
      <c r="A68" s="20" t="s">
        <v>3</v>
      </c>
      <c r="B68" s="21" t="s">
        <v>13</v>
      </c>
      <c r="C68" s="9" t="str">
        <f t="shared" si="1"/>
        <v>2012</v>
      </c>
      <c r="D68" s="22" t="s">
        <v>77</v>
      </c>
      <c r="E68" s="23">
        <v>87.391304347826079</v>
      </c>
    </row>
    <row r="69" spans="1:5" s="3" customFormat="1" x14ac:dyDescent="0.3">
      <c r="A69" s="20" t="s">
        <v>3</v>
      </c>
      <c r="B69" s="21" t="s">
        <v>14</v>
      </c>
      <c r="C69" s="9" t="str">
        <f t="shared" si="1"/>
        <v>2012</v>
      </c>
      <c r="D69" s="22" t="s">
        <v>77</v>
      </c>
      <c r="E69" s="23">
        <v>123.075</v>
      </c>
    </row>
    <row r="70" spans="1:5" s="3" customFormat="1" x14ac:dyDescent="0.3">
      <c r="A70" s="20" t="s">
        <v>3</v>
      </c>
      <c r="B70" s="21" t="s">
        <v>14</v>
      </c>
      <c r="C70" s="9" t="str">
        <f t="shared" si="1"/>
        <v>2012</v>
      </c>
      <c r="D70" s="22" t="s">
        <v>78</v>
      </c>
      <c r="E70" s="23">
        <v>123.075</v>
      </c>
    </row>
    <row r="71" spans="1:5" s="3" customFormat="1" x14ac:dyDescent="0.3">
      <c r="A71" s="20" t="s">
        <v>3</v>
      </c>
      <c r="B71" s="21" t="s">
        <v>14</v>
      </c>
      <c r="C71" s="9" t="str">
        <f t="shared" si="1"/>
        <v>2012</v>
      </c>
      <c r="D71" s="22" t="s">
        <v>79</v>
      </c>
      <c r="E71" s="23">
        <v>492.3</v>
      </c>
    </row>
    <row r="72" spans="1:5" s="3" customFormat="1" x14ac:dyDescent="0.3">
      <c r="A72" s="20" t="s">
        <v>3</v>
      </c>
      <c r="B72" s="21" t="s">
        <v>13</v>
      </c>
      <c r="C72" s="9" t="str">
        <f t="shared" si="1"/>
        <v>2012</v>
      </c>
      <c r="D72" s="22" t="s">
        <v>80</v>
      </c>
      <c r="E72" s="23">
        <v>1922.608695652174</v>
      </c>
    </row>
    <row r="73" spans="1:5" s="3" customFormat="1" x14ac:dyDescent="0.3">
      <c r="A73" s="20" t="s">
        <v>3</v>
      </c>
      <c r="B73" s="21" t="s">
        <v>14</v>
      </c>
      <c r="C73" s="9" t="str">
        <f t="shared" si="1"/>
        <v>2012</v>
      </c>
      <c r="D73" s="22" t="s">
        <v>80</v>
      </c>
      <c r="E73" s="23">
        <v>984.6</v>
      </c>
    </row>
    <row r="74" spans="1:5" s="3" customFormat="1" x14ac:dyDescent="0.3">
      <c r="A74" s="20" t="s">
        <v>3</v>
      </c>
      <c r="B74" s="21" t="s">
        <v>13</v>
      </c>
      <c r="C74" s="9" t="str">
        <f t="shared" si="1"/>
        <v>2012</v>
      </c>
      <c r="D74" s="22" t="s">
        <v>81</v>
      </c>
      <c r="E74" s="23">
        <v>1660.4347826086957</v>
      </c>
    </row>
    <row r="75" spans="1:5" s="3" customFormat="1" x14ac:dyDescent="0.3">
      <c r="A75" s="20" t="s">
        <v>3</v>
      </c>
      <c r="B75" s="21" t="s">
        <v>14</v>
      </c>
      <c r="C75" s="9" t="str">
        <f t="shared" si="1"/>
        <v>2012</v>
      </c>
      <c r="D75" s="22" t="s">
        <v>81</v>
      </c>
      <c r="E75" s="23">
        <v>2707.65</v>
      </c>
    </row>
    <row r="76" spans="1:5" s="3" customFormat="1" x14ac:dyDescent="0.3">
      <c r="A76" s="52" t="s">
        <v>3</v>
      </c>
      <c r="B76" s="29" t="s">
        <v>103</v>
      </c>
      <c r="C76" s="9" t="str">
        <f t="shared" si="1"/>
        <v>2012</v>
      </c>
      <c r="D76" s="30" t="s">
        <v>83</v>
      </c>
      <c r="E76" s="31">
        <v>15400</v>
      </c>
    </row>
    <row r="77" spans="1:5" s="3" customFormat="1" x14ac:dyDescent="0.3">
      <c r="A77" s="52" t="s">
        <v>3</v>
      </c>
      <c r="B77" s="29" t="s">
        <v>104</v>
      </c>
      <c r="C77" s="9" t="str">
        <f t="shared" si="1"/>
        <v>2012</v>
      </c>
      <c r="D77" s="30" t="s">
        <v>83</v>
      </c>
      <c r="E77" s="31">
        <v>7670</v>
      </c>
    </row>
    <row r="78" spans="1:5" s="3" customFormat="1" x14ac:dyDescent="0.3">
      <c r="A78" s="52" t="s">
        <v>3</v>
      </c>
      <c r="B78" s="29" t="s">
        <v>105</v>
      </c>
      <c r="C78" s="9" t="str">
        <f t="shared" si="1"/>
        <v>2012</v>
      </c>
      <c r="D78" s="30" t="s">
        <v>83</v>
      </c>
      <c r="E78" s="31">
        <v>6750</v>
      </c>
    </row>
    <row r="79" spans="1:5" s="3" customFormat="1" x14ac:dyDescent="0.3">
      <c r="A79" s="52" t="s">
        <v>3</v>
      </c>
      <c r="B79" s="29" t="s">
        <v>133</v>
      </c>
      <c r="C79" s="9" t="str">
        <f t="shared" si="1"/>
        <v>2012</v>
      </c>
      <c r="D79" s="30" t="s">
        <v>83</v>
      </c>
      <c r="E79" s="31">
        <v>5340</v>
      </c>
    </row>
    <row r="80" spans="1:5" s="3" customFormat="1" x14ac:dyDescent="0.3">
      <c r="A80" s="12" t="s">
        <v>3</v>
      </c>
      <c r="B80" s="13" t="s">
        <v>15</v>
      </c>
      <c r="C80" s="9" t="str">
        <f t="shared" si="1"/>
        <v>2013</v>
      </c>
      <c r="D80" s="14" t="s">
        <v>43</v>
      </c>
      <c r="E80" s="15">
        <v>230.86419753086417</v>
      </c>
    </row>
    <row r="81" spans="1:5" s="3" customFormat="1" x14ac:dyDescent="0.3">
      <c r="A81" s="12" t="s">
        <v>3</v>
      </c>
      <c r="B81" s="13" t="s">
        <v>28</v>
      </c>
      <c r="C81" s="9" t="str">
        <f t="shared" si="1"/>
        <v>2013</v>
      </c>
      <c r="D81" s="14" t="s">
        <v>43</v>
      </c>
      <c r="E81" s="15">
        <v>176.04166666666666</v>
      </c>
    </row>
    <row r="82" spans="1:5" s="3" customFormat="1" x14ac:dyDescent="0.3">
      <c r="A82" s="12" t="s">
        <v>3</v>
      </c>
      <c r="B82" s="13" t="s">
        <v>15</v>
      </c>
      <c r="C82" s="9" t="str">
        <f t="shared" si="1"/>
        <v>2013</v>
      </c>
      <c r="D82" s="14" t="s">
        <v>44</v>
      </c>
      <c r="E82" s="15">
        <v>37169.135802469136</v>
      </c>
    </row>
    <row r="83" spans="1:5" s="3" customFormat="1" x14ac:dyDescent="0.3">
      <c r="A83" s="12" t="s">
        <v>3</v>
      </c>
      <c r="B83" s="13" t="s">
        <v>27</v>
      </c>
      <c r="C83" s="9" t="str">
        <f t="shared" si="1"/>
        <v>2013</v>
      </c>
      <c r="D83" s="14" t="s">
        <v>44</v>
      </c>
      <c r="E83" s="15">
        <v>31200</v>
      </c>
    </row>
    <row r="84" spans="1:5" s="3" customFormat="1" x14ac:dyDescent="0.3">
      <c r="A84" s="12" t="s">
        <v>3</v>
      </c>
      <c r="B84" s="13" t="s">
        <v>28</v>
      </c>
      <c r="C84" s="9" t="str">
        <f t="shared" si="1"/>
        <v>2013</v>
      </c>
      <c r="D84" s="14" t="s">
        <v>44</v>
      </c>
      <c r="E84" s="15">
        <v>15315.625000000002</v>
      </c>
    </row>
    <row r="85" spans="1:5" s="3" customFormat="1" x14ac:dyDescent="0.3">
      <c r="A85" s="12" t="s">
        <v>3</v>
      </c>
      <c r="B85" s="13" t="s">
        <v>28</v>
      </c>
      <c r="C85" s="9" t="str">
        <f t="shared" si="1"/>
        <v>2013</v>
      </c>
      <c r="D85" s="14" t="s">
        <v>45</v>
      </c>
      <c r="E85" s="15">
        <v>5457.291666666667</v>
      </c>
    </row>
    <row r="86" spans="1:5" s="3" customFormat="1" x14ac:dyDescent="0.3">
      <c r="A86" s="12" t="s">
        <v>3</v>
      </c>
      <c r="B86" s="13" t="s">
        <v>35</v>
      </c>
      <c r="C86" s="9" t="str">
        <f t="shared" si="1"/>
        <v>2013</v>
      </c>
      <c r="D86" s="14" t="s">
        <v>45</v>
      </c>
      <c r="E86" s="15">
        <v>15827.586206896549</v>
      </c>
    </row>
    <row r="87" spans="1:5" s="3" customFormat="1" x14ac:dyDescent="0.3">
      <c r="A87" s="12" t="s">
        <v>3</v>
      </c>
      <c r="B87" s="13" t="s">
        <v>28</v>
      </c>
      <c r="C87" s="9" t="str">
        <f t="shared" si="1"/>
        <v>2013</v>
      </c>
      <c r="D87" s="14" t="s">
        <v>46</v>
      </c>
      <c r="E87" s="15">
        <v>12851.041666666668</v>
      </c>
    </row>
    <row r="88" spans="1:5" s="3" customFormat="1" x14ac:dyDescent="0.3">
      <c r="A88" s="12" t="s">
        <v>3</v>
      </c>
      <c r="B88" s="13" t="s">
        <v>35</v>
      </c>
      <c r="C88" s="9" t="str">
        <f t="shared" si="1"/>
        <v>2013</v>
      </c>
      <c r="D88" s="14" t="s">
        <v>46</v>
      </c>
      <c r="E88" s="15">
        <v>35172.413793103442</v>
      </c>
    </row>
    <row r="89" spans="1:5" s="3" customFormat="1" x14ac:dyDescent="0.3">
      <c r="A89" s="16" t="s">
        <v>3</v>
      </c>
      <c r="B89" s="17" t="s">
        <v>15</v>
      </c>
      <c r="C89" s="9" t="str">
        <f t="shared" si="1"/>
        <v>2013</v>
      </c>
      <c r="D89" s="18" t="s">
        <v>63</v>
      </c>
      <c r="E89" s="19">
        <v>6372.5490196078435</v>
      </c>
    </row>
    <row r="90" spans="1:5" s="3" customFormat="1" x14ac:dyDescent="0.3">
      <c r="A90" s="16" t="s">
        <v>3</v>
      </c>
      <c r="B90" s="17" t="s">
        <v>27</v>
      </c>
      <c r="C90" s="9" t="str">
        <f t="shared" si="1"/>
        <v>2013</v>
      </c>
      <c r="D90" s="18" t="s">
        <v>63</v>
      </c>
      <c r="E90" s="19">
        <v>5008.1395348837214</v>
      </c>
    </row>
    <row r="91" spans="1:5" s="3" customFormat="1" x14ac:dyDescent="0.3">
      <c r="A91" s="16" t="s">
        <v>3</v>
      </c>
      <c r="B91" s="17" t="s">
        <v>28</v>
      </c>
      <c r="C91" s="9" t="str">
        <f t="shared" si="1"/>
        <v>2013</v>
      </c>
      <c r="D91" s="18" t="s">
        <v>63</v>
      </c>
      <c r="E91" s="19">
        <v>3060.4651162790697</v>
      </c>
    </row>
    <row r="92" spans="1:5" s="3" customFormat="1" x14ac:dyDescent="0.3">
      <c r="A92" s="16" t="s">
        <v>3</v>
      </c>
      <c r="B92" s="17" t="s">
        <v>35</v>
      </c>
      <c r="C92" s="9" t="str">
        <f t="shared" si="1"/>
        <v>2013</v>
      </c>
      <c r="D92" s="18" t="s">
        <v>63</v>
      </c>
      <c r="E92" s="19">
        <v>1211.8644067796611</v>
      </c>
    </row>
    <row r="93" spans="1:5" s="3" customFormat="1" x14ac:dyDescent="0.3">
      <c r="A93" s="16" t="s">
        <v>3</v>
      </c>
      <c r="B93" s="17" t="s">
        <v>15</v>
      </c>
      <c r="C93" s="9" t="str">
        <f t="shared" si="1"/>
        <v>2013</v>
      </c>
      <c r="D93" s="18" t="s">
        <v>64</v>
      </c>
      <c r="E93" s="19">
        <v>6754.9019607843138</v>
      </c>
    </row>
    <row r="94" spans="1:5" s="3" customFormat="1" x14ac:dyDescent="0.3">
      <c r="A94" s="16" t="s">
        <v>3</v>
      </c>
      <c r="B94" s="17" t="s">
        <v>27</v>
      </c>
      <c r="C94" s="9" t="str">
        <f t="shared" si="1"/>
        <v>2013</v>
      </c>
      <c r="D94" s="18" t="s">
        <v>64</v>
      </c>
      <c r="E94" s="19">
        <v>4583.7209302325582</v>
      </c>
    </row>
    <row r="95" spans="1:5" s="3" customFormat="1" x14ac:dyDescent="0.3">
      <c r="A95" s="16" t="s">
        <v>3</v>
      </c>
      <c r="B95" s="17" t="s">
        <v>28</v>
      </c>
      <c r="C95" s="9" t="str">
        <f t="shared" si="1"/>
        <v>2013</v>
      </c>
      <c r="D95" s="18" t="s">
        <v>64</v>
      </c>
      <c r="E95" s="19">
        <v>6339.5348837209312</v>
      </c>
    </row>
    <row r="96" spans="1:5" s="3" customFormat="1" x14ac:dyDescent="0.3">
      <c r="A96" s="16" t="s">
        <v>3</v>
      </c>
      <c r="B96" s="17" t="s">
        <v>35</v>
      </c>
      <c r="C96" s="9" t="str">
        <f t="shared" si="1"/>
        <v>2013</v>
      </c>
      <c r="D96" s="18" t="s">
        <v>64</v>
      </c>
      <c r="E96" s="19">
        <v>3084.7457627118647</v>
      </c>
    </row>
    <row r="97" spans="1:5" s="3" customFormat="1" x14ac:dyDescent="0.3">
      <c r="A97" s="16" t="s">
        <v>3</v>
      </c>
      <c r="B97" s="17" t="s">
        <v>35</v>
      </c>
      <c r="C97" s="9" t="str">
        <f t="shared" si="1"/>
        <v>2013</v>
      </c>
      <c r="D97" s="18" t="s">
        <v>65</v>
      </c>
      <c r="E97" s="19">
        <v>4296.6101694915251</v>
      </c>
    </row>
    <row r="98" spans="1:5" s="3" customFormat="1" x14ac:dyDescent="0.3">
      <c r="A98" s="16" t="s">
        <v>3</v>
      </c>
      <c r="B98" s="17" t="s">
        <v>15</v>
      </c>
      <c r="C98" s="9" t="str">
        <f t="shared" si="1"/>
        <v>2013</v>
      </c>
      <c r="D98" s="18" t="s">
        <v>68</v>
      </c>
      <c r="E98" s="19">
        <v>6372.5490196078435</v>
      </c>
    </row>
    <row r="99" spans="1:5" s="3" customFormat="1" x14ac:dyDescent="0.3">
      <c r="A99" s="16" t="s">
        <v>3</v>
      </c>
      <c r="B99" s="17" t="s">
        <v>27</v>
      </c>
      <c r="C99" s="9" t="str">
        <f t="shared" si="1"/>
        <v>2013</v>
      </c>
      <c r="D99" s="18" t="s">
        <v>68</v>
      </c>
      <c r="E99" s="19">
        <v>4923.2558139534885</v>
      </c>
    </row>
    <row r="100" spans="1:5" s="3" customFormat="1" x14ac:dyDescent="0.3">
      <c r="A100" s="16" t="s">
        <v>3</v>
      </c>
      <c r="B100" s="17" t="s">
        <v>28</v>
      </c>
      <c r="C100" s="9" t="str">
        <f t="shared" si="1"/>
        <v>2013</v>
      </c>
      <c r="D100" s="18" t="s">
        <v>68</v>
      </c>
      <c r="E100" s="19">
        <v>4481.395348837209</v>
      </c>
    </row>
    <row r="101" spans="1:5" s="3" customFormat="1" x14ac:dyDescent="0.3">
      <c r="A101" s="16" t="s">
        <v>3</v>
      </c>
      <c r="B101" s="17" t="s">
        <v>35</v>
      </c>
      <c r="C101" s="9" t="str">
        <f t="shared" si="1"/>
        <v>2013</v>
      </c>
      <c r="D101" s="18" t="s">
        <v>68</v>
      </c>
      <c r="E101" s="19">
        <v>6389.8305084745771</v>
      </c>
    </row>
    <row r="102" spans="1:5" s="3" customFormat="1" x14ac:dyDescent="0.3">
      <c r="A102" s="16" t="s">
        <v>3</v>
      </c>
      <c r="B102" s="17" t="s">
        <v>35</v>
      </c>
      <c r="C102" s="9" t="str">
        <f t="shared" si="1"/>
        <v>2013</v>
      </c>
      <c r="D102" s="18" t="s">
        <v>71</v>
      </c>
      <c r="E102" s="19">
        <v>10355.93220338983</v>
      </c>
    </row>
    <row r="103" spans="1:5" s="3" customFormat="1" x14ac:dyDescent="0.3">
      <c r="A103" s="16" t="s">
        <v>3</v>
      </c>
      <c r="B103" s="17" t="s">
        <v>27</v>
      </c>
      <c r="C103" s="9" t="str">
        <f t="shared" si="1"/>
        <v>2013</v>
      </c>
      <c r="D103" s="18" t="s">
        <v>74</v>
      </c>
      <c r="E103" s="19">
        <v>84.883720930232556</v>
      </c>
    </row>
    <row r="104" spans="1:5" s="3" customFormat="1" x14ac:dyDescent="0.3">
      <c r="A104" s="16" t="s">
        <v>3</v>
      </c>
      <c r="B104" s="17" t="s">
        <v>28</v>
      </c>
      <c r="C104" s="9" t="str">
        <f t="shared" si="1"/>
        <v>2013</v>
      </c>
      <c r="D104" s="18" t="s">
        <v>74</v>
      </c>
      <c r="E104" s="19">
        <v>218.6046511627907</v>
      </c>
    </row>
    <row r="105" spans="1:5" s="3" customFormat="1" x14ac:dyDescent="0.3">
      <c r="A105" s="16" t="s">
        <v>3</v>
      </c>
      <c r="B105" s="17" t="s">
        <v>35</v>
      </c>
      <c r="C105" s="9" t="str">
        <f t="shared" si="1"/>
        <v>2013</v>
      </c>
      <c r="D105" s="18" t="s">
        <v>74</v>
      </c>
      <c r="E105" s="19">
        <v>661.01694915254234</v>
      </c>
    </row>
    <row r="106" spans="1:5" s="3" customFormat="1" x14ac:dyDescent="0.3">
      <c r="A106" s="20" t="s">
        <v>3</v>
      </c>
      <c r="B106" s="21" t="s">
        <v>75</v>
      </c>
      <c r="C106" s="9" t="str">
        <f t="shared" si="1"/>
        <v>2013</v>
      </c>
      <c r="D106" s="22" t="s">
        <v>12</v>
      </c>
      <c r="E106" s="23">
        <v>1102.2714285714285</v>
      </c>
    </row>
    <row r="107" spans="1:5" s="3" customFormat="1" x14ac:dyDescent="0.3">
      <c r="A107" s="20" t="s">
        <v>3</v>
      </c>
      <c r="B107" s="21" t="s">
        <v>27</v>
      </c>
      <c r="C107" s="9" t="str">
        <f t="shared" si="1"/>
        <v>2013</v>
      </c>
      <c r="D107" s="22" t="s">
        <v>12</v>
      </c>
      <c r="E107" s="23">
        <v>432.25</v>
      </c>
    </row>
    <row r="108" spans="1:5" s="3" customFormat="1" x14ac:dyDescent="0.3">
      <c r="A108" s="20" t="s">
        <v>3</v>
      </c>
      <c r="B108" s="21" t="s">
        <v>28</v>
      </c>
      <c r="C108" s="9" t="str">
        <f t="shared" si="1"/>
        <v>2013</v>
      </c>
      <c r="D108" s="22" t="s">
        <v>12</v>
      </c>
      <c r="E108" s="23">
        <v>469.25</v>
      </c>
    </row>
    <row r="109" spans="1:5" s="3" customFormat="1" x14ac:dyDescent="0.3">
      <c r="A109" s="20" t="s">
        <v>3</v>
      </c>
      <c r="B109" s="21" t="s">
        <v>35</v>
      </c>
      <c r="C109" s="9" t="str">
        <f t="shared" si="1"/>
        <v>2013</v>
      </c>
      <c r="D109" s="22" t="s">
        <v>12</v>
      </c>
      <c r="E109" s="23">
        <v>1715.25</v>
      </c>
    </row>
    <row r="110" spans="1:5" s="3" customFormat="1" x14ac:dyDescent="0.3">
      <c r="A110" s="20" t="s">
        <v>3</v>
      </c>
      <c r="B110" s="21" t="s">
        <v>75</v>
      </c>
      <c r="C110" s="9" t="str">
        <f t="shared" si="1"/>
        <v>2013</v>
      </c>
      <c r="D110" s="22" t="s">
        <v>77</v>
      </c>
      <c r="E110" s="23">
        <v>174.04285714285714</v>
      </c>
    </row>
    <row r="111" spans="1:5" s="3" customFormat="1" x14ac:dyDescent="0.3">
      <c r="A111" s="20" t="s">
        <v>3</v>
      </c>
      <c r="B111" s="21" t="s">
        <v>27</v>
      </c>
      <c r="C111" s="9" t="str">
        <f t="shared" si="1"/>
        <v>2013</v>
      </c>
      <c r="D111" s="22" t="s">
        <v>77</v>
      </c>
      <c r="E111" s="23">
        <v>185.25</v>
      </c>
    </row>
    <row r="112" spans="1:5" s="3" customFormat="1" x14ac:dyDescent="0.3">
      <c r="A112" s="20" t="s">
        <v>3</v>
      </c>
      <c r="B112" s="21" t="s">
        <v>28</v>
      </c>
      <c r="C112" s="9" t="str">
        <f t="shared" si="1"/>
        <v>2013</v>
      </c>
      <c r="D112" s="22" t="s">
        <v>77</v>
      </c>
      <c r="E112" s="23">
        <v>134.07142857142856</v>
      </c>
    </row>
    <row r="113" spans="1:5" s="3" customFormat="1" x14ac:dyDescent="0.3">
      <c r="A113" s="20" t="s">
        <v>3</v>
      </c>
      <c r="B113" s="21" t="s">
        <v>75</v>
      </c>
      <c r="C113" s="9" t="str">
        <f t="shared" si="1"/>
        <v>2013</v>
      </c>
      <c r="D113" s="22" t="s">
        <v>78</v>
      </c>
      <c r="E113" s="23">
        <v>116.02857142857142</v>
      </c>
    </row>
    <row r="114" spans="1:5" s="3" customFormat="1" x14ac:dyDescent="0.3">
      <c r="A114" s="20" t="s">
        <v>3</v>
      </c>
      <c r="B114" s="21" t="s">
        <v>27</v>
      </c>
      <c r="C114" s="9" t="str">
        <f t="shared" si="1"/>
        <v>2013</v>
      </c>
      <c r="D114" s="22" t="s">
        <v>78</v>
      </c>
      <c r="E114" s="23">
        <v>61.75</v>
      </c>
    </row>
    <row r="115" spans="1:5" s="3" customFormat="1" x14ac:dyDescent="0.3">
      <c r="A115" s="20" t="s">
        <v>3</v>
      </c>
      <c r="B115" s="21" t="s">
        <v>28</v>
      </c>
      <c r="C115" s="9" t="str">
        <f t="shared" si="1"/>
        <v>2013</v>
      </c>
      <c r="D115" s="22" t="s">
        <v>78</v>
      </c>
      <c r="E115" s="23">
        <v>134.07142857142856</v>
      </c>
    </row>
    <row r="116" spans="1:5" s="3" customFormat="1" x14ac:dyDescent="0.3">
      <c r="A116" s="20" t="s">
        <v>3</v>
      </c>
      <c r="B116" s="21" t="s">
        <v>75</v>
      </c>
      <c r="C116" s="9" t="str">
        <f t="shared" si="1"/>
        <v>2013</v>
      </c>
      <c r="D116" s="22" t="s">
        <v>79</v>
      </c>
      <c r="E116" s="23">
        <v>116.02857142857142</v>
      </c>
    </row>
    <row r="117" spans="1:5" s="3" customFormat="1" x14ac:dyDescent="0.3">
      <c r="A117" s="20" t="s">
        <v>3</v>
      </c>
      <c r="B117" s="21" t="s">
        <v>35</v>
      </c>
      <c r="C117" s="9" t="str">
        <f t="shared" si="1"/>
        <v>2013</v>
      </c>
      <c r="D117" s="22" t="s">
        <v>79</v>
      </c>
      <c r="E117" s="23">
        <v>190.58333333333331</v>
      </c>
    </row>
    <row r="118" spans="1:5" s="3" customFormat="1" x14ac:dyDescent="0.3">
      <c r="A118" s="20" t="s">
        <v>3</v>
      </c>
      <c r="B118" s="21" t="s">
        <v>75</v>
      </c>
      <c r="C118" s="9" t="str">
        <f t="shared" si="1"/>
        <v>2013</v>
      </c>
      <c r="D118" s="22" t="s">
        <v>80</v>
      </c>
      <c r="E118" s="23">
        <v>580.14285714285711</v>
      </c>
    </row>
    <row r="119" spans="1:5" s="3" customFormat="1" x14ac:dyDescent="0.3">
      <c r="A119" s="20" t="s">
        <v>3</v>
      </c>
      <c r="B119" s="21" t="s">
        <v>27</v>
      </c>
      <c r="C119" s="9" t="str">
        <f t="shared" si="1"/>
        <v>2013</v>
      </c>
      <c r="D119" s="22" t="s">
        <v>80</v>
      </c>
      <c r="E119" s="23">
        <v>988</v>
      </c>
    </row>
    <row r="120" spans="1:5" s="3" customFormat="1" x14ac:dyDescent="0.3">
      <c r="A120" s="20" t="s">
        <v>3</v>
      </c>
      <c r="B120" s="21" t="s">
        <v>28</v>
      </c>
      <c r="C120" s="9" t="str">
        <f t="shared" si="1"/>
        <v>2013</v>
      </c>
      <c r="D120" s="22" t="s">
        <v>80</v>
      </c>
      <c r="E120" s="23">
        <v>1206.6428571428573</v>
      </c>
    </row>
    <row r="121" spans="1:5" s="3" customFormat="1" x14ac:dyDescent="0.3">
      <c r="A121" s="20" t="s">
        <v>3</v>
      </c>
      <c r="B121" s="21" t="s">
        <v>35</v>
      </c>
      <c r="C121" s="9" t="str">
        <f t="shared" si="1"/>
        <v>2013</v>
      </c>
      <c r="D121" s="22" t="s">
        <v>80</v>
      </c>
      <c r="E121" s="23">
        <v>1334.0833333333335</v>
      </c>
    </row>
    <row r="122" spans="1:5" s="3" customFormat="1" x14ac:dyDescent="0.3">
      <c r="A122" s="20" t="s">
        <v>3</v>
      </c>
      <c r="B122" s="21" t="s">
        <v>75</v>
      </c>
      <c r="C122" s="9" t="str">
        <f t="shared" si="1"/>
        <v>2013</v>
      </c>
      <c r="D122" s="22" t="s">
        <v>81</v>
      </c>
      <c r="E122" s="23">
        <v>1972.4857142857143</v>
      </c>
    </row>
    <row r="123" spans="1:5" s="3" customFormat="1" x14ac:dyDescent="0.3">
      <c r="A123" s="20" t="s">
        <v>3</v>
      </c>
      <c r="B123" s="21" t="s">
        <v>27</v>
      </c>
      <c r="C123" s="9" t="str">
        <f t="shared" si="1"/>
        <v>2013</v>
      </c>
      <c r="D123" s="22" t="s">
        <v>81</v>
      </c>
      <c r="E123" s="23">
        <v>2284.75</v>
      </c>
    </row>
    <row r="124" spans="1:5" s="3" customFormat="1" x14ac:dyDescent="0.3">
      <c r="A124" s="20" t="s">
        <v>3</v>
      </c>
      <c r="B124" s="21" t="s">
        <v>28</v>
      </c>
      <c r="C124" s="9" t="str">
        <f t="shared" si="1"/>
        <v>2013</v>
      </c>
      <c r="D124" s="22" t="s">
        <v>81</v>
      </c>
      <c r="E124" s="23">
        <v>1809.9642857142858</v>
      </c>
    </row>
    <row r="125" spans="1:5" s="3" customFormat="1" x14ac:dyDescent="0.3">
      <c r="A125" s="20" t="s">
        <v>3</v>
      </c>
      <c r="B125" s="21" t="s">
        <v>35</v>
      </c>
      <c r="C125" s="9" t="str">
        <f t="shared" si="1"/>
        <v>2013</v>
      </c>
      <c r="D125" s="22" t="s">
        <v>81</v>
      </c>
      <c r="E125" s="23">
        <v>1334.0833333333335</v>
      </c>
    </row>
    <row r="126" spans="1:5" s="3" customFormat="1" x14ac:dyDescent="0.3">
      <c r="A126" s="52" t="s">
        <v>3</v>
      </c>
      <c r="B126" s="29" t="s">
        <v>134</v>
      </c>
      <c r="C126" s="9" t="str">
        <f t="shared" si="1"/>
        <v>2013</v>
      </c>
      <c r="D126" s="30" t="s">
        <v>83</v>
      </c>
      <c r="E126" s="31">
        <v>12680</v>
      </c>
    </row>
    <row r="127" spans="1:5" s="3" customFormat="1" x14ac:dyDescent="0.3">
      <c r="A127" s="52" t="s">
        <v>3</v>
      </c>
      <c r="B127" s="29" t="s">
        <v>135</v>
      </c>
      <c r="C127" s="9" t="str">
        <f t="shared" si="1"/>
        <v>2013</v>
      </c>
      <c r="D127" s="30" t="s">
        <v>83</v>
      </c>
      <c r="E127" s="31">
        <v>5630</v>
      </c>
    </row>
    <row r="128" spans="1:5" s="3" customFormat="1" x14ac:dyDescent="0.3">
      <c r="A128" s="52" t="s">
        <v>3</v>
      </c>
      <c r="B128" s="29" t="s">
        <v>136</v>
      </c>
      <c r="C128" s="9" t="str">
        <f t="shared" si="1"/>
        <v>2013</v>
      </c>
      <c r="D128" s="30" t="s">
        <v>83</v>
      </c>
      <c r="E128" s="31">
        <v>4570</v>
      </c>
    </row>
    <row r="129" spans="1:5" s="3" customFormat="1" x14ac:dyDescent="0.3">
      <c r="A129" s="52" t="s">
        <v>3</v>
      </c>
      <c r="B129" s="29" t="s">
        <v>137</v>
      </c>
      <c r="C129" s="9" t="str">
        <f t="shared" si="1"/>
        <v>2013</v>
      </c>
      <c r="D129" s="30" t="s">
        <v>83</v>
      </c>
      <c r="E129" s="31">
        <v>3500</v>
      </c>
    </row>
    <row r="130" spans="1:5" s="3" customFormat="1" x14ac:dyDescent="0.3">
      <c r="A130" s="54" t="s">
        <v>3</v>
      </c>
      <c r="B130" s="34">
        <v>2013</v>
      </c>
      <c r="C130" s="9" t="str">
        <f t="shared" ref="C130:C193" si="2">RIGHT(B130,4)</f>
        <v>2013</v>
      </c>
      <c r="D130" s="33" t="s">
        <v>138</v>
      </c>
      <c r="E130" s="35">
        <v>2200</v>
      </c>
    </row>
    <row r="131" spans="1:5" s="3" customFormat="1" x14ac:dyDescent="0.3">
      <c r="A131" s="12" t="s">
        <v>3</v>
      </c>
      <c r="B131" s="13" t="s">
        <v>29</v>
      </c>
      <c r="C131" s="9" t="str">
        <f t="shared" si="2"/>
        <v>2014</v>
      </c>
      <c r="D131" s="14" t="s">
        <v>45</v>
      </c>
      <c r="E131" s="15">
        <v>12338.823529411764</v>
      </c>
    </row>
    <row r="132" spans="1:5" s="3" customFormat="1" x14ac:dyDescent="0.3">
      <c r="A132" s="12" t="s">
        <v>3</v>
      </c>
      <c r="B132" s="13" t="s">
        <v>30</v>
      </c>
      <c r="C132" s="9" t="str">
        <f t="shared" si="2"/>
        <v>2014</v>
      </c>
      <c r="D132" s="14" t="s">
        <v>45</v>
      </c>
      <c r="E132" s="15">
        <v>9152</v>
      </c>
    </row>
    <row r="133" spans="1:5" s="3" customFormat="1" x14ac:dyDescent="0.3">
      <c r="A133" s="12" t="s">
        <v>3</v>
      </c>
      <c r="B133" s="13" t="s">
        <v>16</v>
      </c>
      <c r="C133" s="9" t="str">
        <f t="shared" si="2"/>
        <v>2014</v>
      </c>
      <c r="D133" s="14" t="s">
        <v>45</v>
      </c>
      <c r="E133" s="15">
        <v>7108.8737201365184</v>
      </c>
    </row>
    <row r="134" spans="1:5" s="3" customFormat="1" x14ac:dyDescent="0.3">
      <c r="A134" s="12" t="s">
        <v>3</v>
      </c>
      <c r="B134" s="13" t="s">
        <v>17</v>
      </c>
      <c r="C134" s="9" t="str">
        <f t="shared" si="2"/>
        <v>2014</v>
      </c>
      <c r="D134" s="14" t="s">
        <v>45</v>
      </c>
      <c r="E134" s="15">
        <v>8277.7777777777792</v>
      </c>
    </row>
    <row r="135" spans="1:5" s="3" customFormat="1" x14ac:dyDescent="0.3">
      <c r="A135" s="12" t="s">
        <v>3</v>
      </c>
      <c r="B135" s="13" t="s">
        <v>29</v>
      </c>
      <c r="C135" s="9" t="str">
        <f t="shared" si="2"/>
        <v>2014</v>
      </c>
      <c r="D135" s="14" t="s">
        <v>46</v>
      </c>
      <c r="E135" s="15">
        <v>31361.176470588234</v>
      </c>
    </row>
    <row r="136" spans="1:5" s="3" customFormat="1" x14ac:dyDescent="0.3">
      <c r="A136" s="12" t="s">
        <v>3</v>
      </c>
      <c r="B136" s="13" t="s">
        <v>30</v>
      </c>
      <c r="C136" s="9" t="str">
        <f t="shared" si="2"/>
        <v>2014</v>
      </c>
      <c r="D136" s="14" t="s">
        <v>46</v>
      </c>
      <c r="E136" s="15">
        <v>26047.999999999996</v>
      </c>
    </row>
    <row r="137" spans="1:5" s="3" customFormat="1" x14ac:dyDescent="0.3">
      <c r="A137" s="12" t="s">
        <v>3</v>
      </c>
      <c r="B137" s="13" t="s">
        <v>16</v>
      </c>
      <c r="C137" s="9" t="str">
        <f t="shared" si="2"/>
        <v>2014</v>
      </c>
      <c r="D137" s="14" t="s">
        <v>46</v>
      </c>
      <c r="E137" s="15">
        <v>13278.839590443687</v>
      </c>
    </row>
    <row r="138" spans="1:5" s="3" customFormat="1" x14ac:dyDescent="0.3">
      <c r="A138" s="12" t="s">
        <v>3</v>
      </c>
      <c r="B138" s="13" t="s">
        <v>17</v>
      </c>
      <c r="C138" s="9" t="str">
        <f t="shared" si="2"/>
        <v>2014</v>
      </c>
      <c r="D138" s="14" t="s">
        <v>46</v>
      </c>
      <c r="E138" s="15">
        <v>11633.633633633632</v>
      </c>
    </row>
    <row r="139" spans="1:5" s="3" customFormat="1" x14ac:dyDescent="0.3">
      <c r="A139" s="12" t="s">
        <v>3</v>
      </c>
      <c r="B139" s="13" t="s">
        <v>16</v>
      </c>
      <c r="C139" s="9" t="str">
        <f t="shared" si="2"/>
        <v>2014</v>
      </c>
      <c r="D139" s="14" t="s">
        <v>47</v>
      </c>
      <c r="E139" s="15">
        <v>13547.098976109215</v>
      </c>
    </row>
    <row r="140" spans="1:5" s="3" customFormat="1" x14ac:dyDescent="0.3">
      <c r="A140" s="12" t="s">
        <v>3</v>
      </c>
      <c r="B140" s="13" t="s">
        <v>17</v>
      </c>
      <c r="C140" s="9" t="str">
        <f t="shared" si="2"/>
        <v>2014</v>
      </c>
      <c r="D140" s="14" t="s">
        <v>47</v>
      </c>
      <c r="E140" s="15">
        <v>32663.663663663665</v>
      </c>
    </row>
    <row r="141" spans="1:5" s="3" customFormat="1" x14ac:dyDescent="0.3">
      <c r="A141" s="12" t="s">
        <v>3</v>
      </c>
      <c r="B141" s="13" t="s">
        <v>16</v>
      </c>
      <c r="C141" s="9" t="str">
        <f t="shared" si="2"/>
        <v>2014</v>
      </c>
      <c r="D141" s="14" t="s">
        <v>48</v>
      </c>
      <c r="E141" s="15">
        <v>5365.18771331058</v>
      </c>
    </row>
    <row r="142" spans="1:5" s="3" customFormat="1" x14ac:dyDescent="0.3">
      <c r="A142" s="12" t="s">
        <v>3</v>
      </c>
      <c r="B142" s="13" t="s">
        <v>17</v>
      </c>
      <c r="C142" s="9" t="str">
        <f t="shared" si="2"/>
        <v>2014</v>
      </c>
      <c r="D142" s="14" t="s">
        <v>48</v>
      </c>
      <c r="E142" s="15">
        <v>21924.924924924922</v>
      </c>
    </row>
    <row r="143" spans="1:5" s="3" customFormat="1" x14ac:dyDescent="0.3">
      <c r="A143" s="16" t="s">
        <v>3</v>
      </c>
      <c r="B143" s="17" t="s">
        <v>29</v>
      </c>
      <c r="C143" s="9" t="str">
        <f t="shared" si="2"/>
        <v>2014</v>
      </c>
      <c r="D143" s="18" t="s">
        <v>63</v>
      </c>
      <c r="E143" s="19">
        <v>1468.65671641791</v>
      </c>
    </row>
    <row r="144" spans="1:5" s="3" customFormat="1" x14ac:dyDescent="0.3">
      <c r="A144" s="16" t="s">
        <v>3</v>
      </c>
      <c r="B144" s="17" t="s">
        <v>29</v>
      </c>
      <c r="C144" s="9" t="str">
        <f t="shared" si="2"/>
        <v>2014</v>
      </c>
      <c r="D144" s="18" t="s">
        <v>64</v>
      </c>
      <c r="E144" s="19">
        <v>611.94029850746267</v>
      </c>
    </row>
    <row r="145" spans="1:5" s="3" customFormat="1" x14ac:dyDescent="0.3">
      <c r="A145" s="16" t="s">
        <v>3</v>
      </c>
      <c r="B145" s="17" t="s">
        <v>30</v>
      </c>
      <c r="C145" s="9" t="str">
        <f t="shared" si="2"/>
        <v>2014</v>
      </c>
      <c r="D145" s="18" t="s">
        <v>64</v>
      </c>
      <c r="E145" s="19">
        <v>1349.2753623188407</v>
      </c>
    </row>
    <row r="146" spans="1:5" s="3" customFormat="1" x14ac:dyDescent="0.3">
      <c r="A146" s="16" t="s">
        <v>3</v>
      </c>
      <c r="B146" s="17" t="s">
        <v>16</v>
      </c>
      <c r="C146" s="9" t="str">
        <f t="shared" si="2"/>
        <v>2014</v>
      </c>
      <c r="D146" s="18" t="s">
        <v>64</v>
      </c>
      <c r="E146" s="19">
        <v>1476.0000000000002</v>
      </c>
    </row>
    <row r="147" spans="1:5" s="3" customFormat="1" x14ac:dyDescent="0.3">
      <c r="A147" s="16" t="s">
        <v>3</v>
      </c>
      <c r="B147" s="17" t="s">
        <v>17</v>
      </c>
      <c r="C147" s="9" t="str">
        <f t="shared" si="2"/>
        <v>2014</v>
      </c>
      <c r="D147" s="18" t="s">
        <v>64</v>
      </c>
      <c r="E147" s="19">
        <v>4168.8311688311687</v>
      </c>
    </row>
    <row r="148" spans="1:5" s="3" customFormat="1" x14ac:dyDescent="0.3">
      <c r="A148" s="16" t="s">
        <v>3</v>
      </c>
      <c r="B148" s="17" t="s">
        <v>29</v>
      </c>
      <c r="C148" s="9" t="str">
        <f t="shared" si="2"/>
        <v>2014</v>
      </c>
      <c r="D148" s="18" t="s">
        <v>65</v>
      </c>
      <c r="E148" s="19">
        <v>3426.86567164179</v>
      </c>
    </row>
    <row r="149" spans="1:5" s="3" customFormat="1" x14ac:dyDescent="0.3">
      <c r="A149" s="16" t="s">
        <v>3</v>
      </c>
      <c r="B149" s="17" t="s">
        <v>30</v>
      </c>
      <c r="C149" s="9" t="str">
        <f t="shared" si="2"/>
        <v>2014</v>
      </c>
      <c r="D149" s="18" t="s">
        <v>65</v>
      </c>
      <c r="E149" s="19">
        <v>2313.0434782608695</v>
      </c>
    </row>
    <row r="150" spans="1:5" s="3" customFormat="1" x14ac:dyDescent="0.3">
      <c r="A150" s="16" t="s">
        <v>3</v>
      </c>
      <c r="B150" s="17" t="s">
        <v>16</v>
      </c>
      <c r="C150" s="9" t="str">
        <f t="shared" si="2"/>
        <v>2014</v>
      </c>
      <c r="D150" s="18" t="s">
        <v>65</v>
      </c>
      <c r="E150" s="19">
        <v>1599</v>
      </c>
    </row>
    <row r="151" spans="1:5" s="3" customFormat="1" x14ac:dyDescent="0.3">
      <c r="A151" s="16" t="s">
        <v>3</v>
      </c>
      <c r="B151" s="17" t="s">
        <v>17</v>
      </c>
      <c r="C151" s="9" t="str">
        <f t="shared" si="2"/>
        <v>2014</v>
      </c>
      <c r="D151" s="18" t="s">
        <v>65</v>
      </c>
      <c r="E151" s="19">
        <v>2223.3766233766237</v>
      </c>
    </row>
    <row r="152" spans="1:5" s="3" customFormat="1" x14ac:dyDescent="0.3">
      <c r="A152" s="16" t="s">
        <v>3</v>
      </c>
      <c r="B152" s="17" t="s">
        <v>17</v>
      </c>
      <c r="C152" s="9" t="str">
        <f t="shared" si="2"/>
        <v>2014</v>
      </c>
      <c r="D152" s="18" t="s">
        <v>66</v>
      </c>
      <c r="E152" s="19">
        <v>1250.6493506493507</v>
      </c>
    </row>
    <row r="153" spans="1:5" s="3" customFormat="1" x14ac:dyDescent="0.3">
      <c r="A153" s="16" t="s">
        <v>3</v>
      </c>
      <c r="B153" s="17" t="s">
        <v>29</v>
      </c>
      <c r="C153" s="9" t="str">
        <f t="shared" si="2"/>
        <v>2014</v>
      </c>
      <c r="D153" s="18" t="s">
        <v>68</v>
      </c>
      <c r="E153" s="19">
        <v>3059.7014925373132</v>
      </c>
    </row>
    <row r="154" spans="1:5" s="3" customFormat="1" x14ac:dyDescent="0.3">
      <c r="A154" s="16" t="s">
        <v>3</v>
      </c>
      <c r="B154" s="17" t="s">
        <v>30</v>
      </c>
      <c r="C154" s="9" t="str">
        <f t="shared" si="2"/>
        <v>2014</v>
      </c>
      <c r="D154" s="18" t="s">
        <v>68</v>
      </c>
      <c r="E154" s="19">
        <v>2505.7971014492755</v>
      </c>
    </row>
    <row r="155" spans="1:5" s="3" customFormat="1" x14ac:dyDescent="0.3">
      <c r="A155" s="16" t="s">
        <v>3</v>
      </c>
      <c r="B155" s="17" t="s">
        <v>16</v>
      </c>
      <c r="C155" s="9" t="str">
        <f t="shared" si="2"/>
        <v>2014</v>
      </c>
      <c r="D155" s="18" t="s">
        <v>68</v>
      </c>
      <c r="E155" s="19">
        <v>2337</v>
      </c>
    </row>
    <row r="156" spans="1:5" s="3" customFormat="1" x14ac:dyDescent="0.3">
      <c r="A156" s="16" t="s">
        <v>3</v>
      </c>
      <c r="B156" s="17" t="s">
        <v>17</v>
      </c>
      <c r="C156" s="9" t="str">
        <f t="shared" si="2"/>
        <v>2014</v>
      </c>
      <c r="D156" s="18" t="s">
        <v>68</v>
      </c>
      <c r="E156" s="19">
        <v>3057.1428571428569</v>
      </c>
    </row>
    <row r="157" spans="1:5" s="3" customFormat="1" x14ac:dyDescent="0.3">
      <c r="A157" s="16" t="s">
        <v>3</v>
      </c>
      <c r="B157" s="17" t="s">
        <v>29</v>
      </c>
      <c r="C157" s="9" t="str">
        <f t="shared" si="2"/>
        <v>2014</v>
      </c>
      <c r="D157" s="18" t="s">
        <v>71</v>
      </c>
      <c r="E157" s="19">
        <v>7588.059701492537</v>
      </c>
    </row>
    <row r="158" spans="1:5" s="3" customFormat="1" x14ac:dyDescent="0.3">
      <c r="A158" s="16" t="s">
        <v>3</v>
      </c>
      <c r="B158" s="17" t="s">
        <v>30</v>
      </c>
      <c r="C158" s="9" t="str">
        <f t="shared" si="2"/>
        <v>2014</v>
      </c>
      <c r="D158" s="18" t="s">
        <v>71</v>
      </c>
      <c r="E158" s="19">
        <v>6746.376811594203</v>
      </c>
    </row>
    <row r="159" spans="1:5" s="3" customFormat="1" x14ac:dyDescent="0.3">
      <c r="A159" s="16" t="s">
        <v>3</v>
      </c>
      <c r="B159" s="17" t="s">
        <v>16</v>
      </c>
      <c r="C159" s="9" t="str">
        <f t="shared" si="2"/>
        <v>2014</v>
      </c>
      <c r="D159" s="18" t="s">
        <v>71</v>
      </c>
      <c r="E159" s="19">
        <v>6273</v>
      </c>
    </row>
    <row r="160" spans="1:5" s="3" customFormat="1" x14ac:dyDescent="0.3">
      <c r="A160" s="16" t="s">
        <v>3</v>
      </c>
      <c r="B160" s="17" t="s">
        <v>17</v>
      </c>
      <c r="C160" s="9" t="str">
        <f t="shared" si="2"/>
        <v>2014</v>
      </c>
      <c r="D160" s="18" t="s">
        <v>71</v>
      </c>
      <c r="E160" s="19">
        <v>4585.7142857142862</v>
      </c>
    </row>
    <row r="161" spans="1:5" s="3" customFormat="1" x14ac:dyDescent="0.3">
      <c r="A161" s="16" t="s">
        <v>3</v>
      </c>
      <c r="B161" s="17" t="s">
        <v>17</v>
      </c>
      <c r="C161" s="9" t="str">
        <f t="shared" si="2"/>
        <v>2014</v>
      </c>
      <c r="D161" s="18" t="s">
        <v>72</v>
      </c>
      <c r="E161" s="19">
        <v>5975.3246753246749</v>
      </c>
    </row>
    <row r="162" spans="1:5" s="3" customFormat="1" x14ac:dyDescent="0.3">
      <c r="A162" s="16" t="s">
        <v>3</v>
      </c>
      <c r="B162" s="17" t="s">
        <v>29</v>
      </c>
      <c r="C162" s="9" t="str">
        <f t="shared" si="2"/>
        <v>2014</v>
      </c>
      <c r="D162" s="18" t="s">
        <v>74</v>
      </c>
      <c r="E162" s="19">
        <v>244.77611940298507</v>
      </c>
    </row>
    <row r="163" spans="1:5" s="3" customFormat="1" x14ac:dyDescent="0.3">
      <c r="A163" s="16" t="s">
        <v>3</v>
      </c>
      <c r="B163" s="17" t="s">
        <v>30</v>
      </c>
      <c r="C163" s="9" t="str">
        <f t="shared" si="2"/>
        <v>2014</v>
      </c>
      <c r="D163" s="18" t="s">
        <v>74</v>
      </c>
      <c r="E163" s="19">
        <v>385.50724637681162</v>
      </c>
    </row>
    <row r="164" spans="1:5" s="3" customFormat="1" x14ac:dyDescent="0.3">
      <c r="A164" s="16" t="s">
        <v>3</v>
      </c>
      <c r="B164" s="17" t="s">
        <v>16</v>
      </c>
      <c r="C164" s="9" t="str">
        <f t="shared" si="2"/>
        <v>2014</v>
      </c>
      <c r="D164" s="18" t="s">
        <v>74</v>
      </c>
      <c r="E164" s="19">
        <v>615</v>
      </c>
    </row>
    <row r="165" spans="1:5" s="3" customFormat="1" x14ac:dyDescent="0.3">
      <c r="A165" s="16" t="s">
        <v>3</v>
      </c>
      <c r="B165" s="17" t="s">
        <v>17</v>
      </c>
      <c r="C165" s="9" t="str">
        <f t="shared" si="2"/>
        <v>2014</v>
      </c>
      <c r="D165" s="18" t="s">
        <v>74</v>
      </c>
      <c r="E165" s="19">
        <v>138.96103896103898</v>
      </c>
    </row>
    <row r="166" spans="1:5" s="3" customFormat="1" x14ac:dyDescent="0.3">
      <c r="A166" s="20" t="s">
        <v>3</v>
      </c>
      <c r="B166" s="21" t="s">
        <v>29</v>
      </c>
      <c r="C166" s="9" t="str">
        <f t="shared" si="2"/>
        <v>2014</v>
      </c>
      <c r="D166" s="22" t="s">
        <v>12</v>
      </c>
      <c r="E166" s="23">
        <v>1128.6333333333334</v>
      </c>
    </row>
    <row r="167" spans="1:5" s="3" customFormat="1" x14ac:dyDescent="0.3">
      <c r="A167" s="20" t="s">
        <v>3</v>
      </c>
      <c r="B167" s="21" t="s">
        <v>30</v>
      </c>
      <c r="C167" s="9" t="str">
        <f t="shared" si="2"/>
        <v>2014</v>
      </c>
      <c r="D167" s="22" t="s">
        <v>12</v>
      </c>
      <c r="E167" s="23">
        <v>1085.7</v>
      </c>
    </row>
    <row r="168" spans="1:5" s="3" customFormat="1" x14ac:dyDescent="0.3">
      <c r="A168" s="20" t="s">
        <v>3</v>
      </c>
      <c r="B168" s="21" t="s">
        <v>16</v>
      </c>
      <c r="C168" s="9" t="str">
        <f t="shared" si="2"/>
        <v>2014</v>
      </c>
      <c r="D168" s="22" t="s">
        <v>12</v>
      </c>
      <c r="E168" s="23">
        <v>987.11842105263156</v>
      </c>
    </row>
    <row r="169" spans="1:5" s="3" customFormat="1" x14ac:dyDescent="0.3">
      <c r="A169" s="20" t="s">
        <v>3</v>
      </c>
      <c r="B169" s="21" t="s">
        <v>17</v>
      </c>
      <c r="C169" s="9" t="str">
        <f t="shared" si="2"/>
        <v>2014</v>
      </c>
      <c r="D169" s="22" t="s">
        <v>12</v>
      </c>
      <c r="E169" s="23"/>
    </row>
    <row r="170" spans="1:5" s="3" customFormat="1" x14ac:dyDescent="0.3">
      <c r="A170" s="20" t="s">
        <v>3</v>
      </c>
      <c r="B170" s="21" t="s">
        <v>30</v>
      </c>
      <c r="C170" s="9" t="str">
        <f t="shared" si="2"/>
        <v>2014</v>
      </c>
      <c r="D170" s="22" t="s">
        <v>77</v>
      </c>
      <c r="E170" s="23">
        <v>51.7</v>
      </c>
    </row>
    <row r="171" spans="1:5" s="5" customFormat="1" x14ac:dyDescent="0.3">
      <c r="A171" s="20" t="s">
        <v>3</v>
      </c>
      <c r="B171" s="21" t="s">
        <v>16</v>
      </c>
      <c r="C171" s="9" t="str">
        <f t="shared" si="2"/>
        <v>2014</v>
      </c>
      <c r="D171" s="22" t="s">
        <v>77</v>
      </c>
      <c r="E171" s="23">
        <v>58.065789473684205</v>
      </c>
    </row>
    <row r="172" spans="1:5" s="5" customFormat="1" x14ac:dyDescent="0.3">
      <c r="A172" s="20" t="s">
        <v>3</v>
      </c>
      <c r="B172" s="21" t="s">
        <v>17</v>
      </c>
      <c r="C172" s="9" t="str">
        <f t="shared" si="2"/>
        <v>2014</v>
      </c>
      <c r="D172" s="22" t="s">
        <v>77</v>
      </c>
      <c r="E172" s="23"/>
    </row>
    <row r="173" spans="1:5" s="5" customFormat="1" x14ac:dyDescent="0.3">
      <c r="A173" s="20" t="s">
        <v>3</v>
      </c>
      <c r="B173" s="21" t="s">
        <v>29</v>
      </c>
      <c r="C173" s="9" t="str">
        <f t="shared" si="2"/>
        <v>2014</v>
      </c>
      <c r="D173" s="22" t="s">
        <v>78</v>
      </c>
      <c r="E173" s="23">
        <v>403.08333333333331</v>
      </c>
    </row>
    <row r="174" spans="1:5" s="5" customFormat="1" x14ac:dyDescent="0.3">
      <c r="A174" s="20" t="s">
        <v>3</v>
      </c>
      <c r="B174" s="21" t="s">
        <v>30</v>
      </c>
      <c r="C174" s="9" t="str">
        <f t="shared" si="2"/>
        <v>2014</v>
      </c>
      <c r="D174" s="22" t="s">
        <v>78</v>
      </c>
      <c r="E174" s="23">
        <v>206.8</v>
      </c>
    </row>
    <row r="175" spans="1:5" s="5" customFormat="1" x14ac:dyDescent="0.3">
      <c r="A175" s="20" t="s">
        <v>3</v>
      </c>
      <c r="B175" s="21" t="s">
        <v>16</v>
      </c>
      <c r="C175" s="9" t="str">
        <f t="shared" si="2"/>
        <v>2014</v>
      </c>
      <c r="D175" s="22" t="s">
        <v>78</v>
      </c>
      <c r="E175" s="23">
        <v>58.065789473684205</v>
      </c>
    </row>
    <row r="176" spans="1:5" s="5" customFormat="1" x14ac:dyDescent="0.3">
      <c r="A176" s="20" t="s">
        <v>3</v>
      </c>
      <c r="B176" s="21" t="s">
        <v>17</v>
      </c>
      <c r="C176" s="9" t="str">
        <f t="shared" si="2"/>
        <v>2014</v>
      </c>
      <c r="D176" s="22" t="s">
        <v>78</v>
      </c>
      <c r="E176" s="23"/>
    </row>
    <row r="177" spans="1:5" s="5" customFormat="1" x14ac:dyDescent="0.3">
      <c r="A177" s="20" t="s">
        <v>3</v>
      </c>
      <c r="B177" s="21" t="s">
        <v>17</v>
      </c>
      <c r="C177" s="9" t="str">
        <f t="shared" si="2"/>
        <v>2014</v>
      </c>
      <c r="D177" s="22" t="s">
        <v>79</v>
      </c>
      <c r="E177" s="23"/>
    </row>
    <row r="178" spans="1:5" s="5" customFormat="1" x14ac:dyDescent="0.3">
      <c r="A178" s="20" t="s">
        <v>3</v>
      </c>
      <c r="B178" s="21" t="s">
        <v>29</v>
      </c>
      <c r="C178" s="9" t="str">
        <f t="shared" si="2"/>
        <v>2014</v>
      </c>
      <c r="D178" s="22" t="s">
        <v>80</v>
      </c>
      <c r="E178" s="23">
        <v>1048.0166666666667</v>
      </c>
    </row>
    <row r="179" spans="1:5" s="5" customFormat="1" x14ac:dyDescent="0.3">
      <c r="A179" s="20" t="s">
        <v>3</v>
      </c>
      <c r="B179" s="21" t="s">
        <v>30</v>
      </c>
      <c r="C179" s="9" t="str">
        <f t="shared" si="2"/>
        <v>2014</v>
      </c>
      <c r="D179" s="22" t="s">
        <v>80</v>
      </c>
      <c r="E179" s="23">
        <v>982.3</v>
      </c>
    </row>
    <row r="180" spans="1:5" s="5" customFormat="1" x14ac:dyDescent="0.3">
      <c r="A180" s="20" t="s">
        <v>3</v>
      </c>
      <c r="B180" s="21" t="s">
        <v>16</v>
      </c>
      <c r="C180" s="9" t="str">
        <f t="shared" si="2"/>
        <v>2014</v>
      </c>
      <c r="D180" s="22" t="s">
        <v>80</v>
      </c>
      <c r="E180" s="23">
        <v>1103.25</v>
      </c>
    </row>
    <row r="181" spans="1:5" s="5" customFormat="1" x14ac:dyDescent="0.3">
      <c r="A181" s="20" t="s">
        <v>3</v>
      </c>
      <c r="B181" s="21" t="s">
        <v>17</v>
      </c>
      <c r="C181" s="9" t="str">
        <f t="shared" si="2"/>
        <v>2014</v>
      </c>
      <c r="D181" s="22" t="s">
        <v>80</v>
      </c>
      <c r="E181" s="23"/>
    </row>
    <row r="182" spans="1:5" s="5" customFormat="1" x14ac:dyDescent="0.3">
      <c r="A182" s="20" t="s">
        <v>3</v>
      </c>
      <c r="B182" s="21" t="s">
        <v>29</v>
      </c>
      <c r="C182" s="9" t="str">
        <f t="shared" si="2"/>
        <v>2014</v>
      </c>
      <c r="D182" s="22" t="s">
        <v>81</v>
      </c>
      <c r="E182" s="23">
        <v>2257.2666666666669</v>
      </c>
    </row>
    <row r="183" spans="1:5" s="5" customFormat="1" x14ac:dyDescent="0.3">
      <c r="A183" s="20" t="s">
        <v>3</v>
      </c>
      <c r="B183" s="21" t="s">
        <v>30</v>
      </c>
      <c r="C183" s="9" t="str">
        <f t="shared" si="2"/>
        <v>2014</v>
      </c>
      <c r="D183" s="22" t="s">
        <v>81</v>
      </c>
      <c r="E183" s="23">
        <v>1809.5</v>
      </c>
    </row>
    <row r="184" spans="1:5" s="5" customFormat="1" x14ac:dyDescent="0.3">
      <c r="A184" s="20" t="s">
        <v>3</v>
      </c>
      <c r="B184" s="21" t="s">
        <v>16</v>
      </c>
      <c r="C184" s="9" t="str">
        <f t="shared" si="2"/>
        <v>2014</v>
      </c>
      <c r="D184" s="22" t="s">
        <v>81</v>
      </c>
      <c r="E184" s="23">
        <v>2206.5</v>
      </c>
    </row>
    <row r="185" spans="1:5" s="5" customFormat="1" x14ac:dyDescent="0.3">
      <c r="A185" s="20" t="s">
        <v>3</v>
      </c>
      <c r="B185" s="21" t="s">
        <v>17</v>
      </c>
      <c r="C185" s="9" t="str">
        <f t="shared" si="2"/>
        <v>2014</v>
      </c>
      <c r="D185" s="22" t="s">
        <v>81</v>
      </c>
      <c r="E185" s="23"/>
    </row>
    <row r="186" spans="1:5" s="5" customFormat="1" x14ac:dyDescent="0.3">
      <c r="A186" s="52" t="s">
        <v>3</v>
      </c>
      <c r="B186" s="29" t="s">
        <v>29</v>
      </c>
      <c r="C186" s="9" t="str">
        <f t="shared" si="2"/>
        <v>2014</v>
      </c>
      <c r="D186" s="30" t="s">
        <v>83</v>
      </c>
      <c r="E186" s="31">
        <v>6050</v>
      </c>
    </row>
    <row r="187" spans="1:5" s="5" customFormat="1" x14ac:dyDescent="0.3">
      <c r="A187" s="52" t="s">
        <v>3</v>
      </c>
      <c r="B187" s="29" t="s">
        <v>30</v>
      </c>
      <c r="C187" s="9" t="str">
        <f t="shared" si="2"/>
        <v>2014</v>
      </c>
      <c r="D187" s="30" t="s">
        <v>83</v>
      </c>
      <c r="E187" s="31">
        <v>2760</v>
      </c>
    </row>
    <row r="188" spans="1:5" s="5" customFormat="1" x14ac:dyDescent="0.3">
      <c r="A188" s="52" t="s">
        <v>3</v>
      </c>
      <c r="B188" s="29" t="s">
        <v>16</v>
      </c>
      <c r="C188" s="9" t="str">
        <f t="shared" si="2"/>
        <v>2014</v>
      </c>
      <c r="D188" s="30" t="s">
        <v>83</v>
      </c>
      <c r="E188" s="31">
        <v>2930</v>
      </c>
    </row>
    <row r="189" spans="1:5" s="5" customFormat="1" x14ac:dyDescent="0.3">
      <c r="A189" s="52" t="s">
        <v>3</v>
      </c>
      <c r="B189" s="29" t="s">
        <v>17</v>
      </c>
      <c r="C189" s="9" t="str">
        <f t="shared" si="2"/>
        <v>2014</v>
      </c>
      <c r="D189" s="30" t="s">
        <v>83</v>
      </c>
      <c r="E189" s="31">
        <v>2640</v>
      </c>
    </row>
    <row r="190" spans="1:5" s="5" customFormat="1" x14ac:dyDescent="0.3">
      <c r="A190" s="54" t="s">
        <v>3</v>
      </c>
      <c r="B190" s="34">
        <v>2014</v>
      </c>
      <c r="C190" s="9" t="str">
        <f t="shared" si="2"/>
        <v>2014</v>
      </c>
      <c r="D190" s="33" t="s">
        <v>138</v>
      </c>
      <c r="E190" s="35">
        <v>1800</v>
      </c>
    </row>
    <row r="191" spans="1:5" s="5" customFormat="1" x14ac:dyDescent="0.3">
      <c r="A191" s="12" t="s">
        <v>3</v>
      </c>
      <c r="B191" s="13" t="s">
        <v>31</v>
      </c>
      <c r="C191" s="9" t="str">
        <f t="shared" si="2"/>
        <v>2015</v>
      </c>
      <c r="D191" s="14" t="s">
        <v>45</v>
      </c>
      <c r="E191" s="15">
        <v>5941.7475728155341</v>
      </c>
    </row>
    <row r="192" spans="1:5" s="5" customFormat="1" x14ac:dyDescent="0.3">
      <c r="A192" s="12" t="s">
        <v>3</v>
      </c>
      <c r="B192" s="13" t="s">
        <v>32</v>
      </c>
      <c r="C192" s="9" t="str">
        <f t="shared" si="2"/>
        <v>2015</v>
      </c>
      <c r="D192" s="14" t="s">
        <v>45</v>
      </c>
      <c r="E192" s="15">
        <v>3156.1461794019929</v>
      </c>
    </row>
    <row r="193" spans="1:5" s="5" customFormat="1" x14ac:dyDescent="0.3">
      <c r="A193" s="12" t="s">
        <v>3</v>
      </c>
      <c r="B193" s="13" t="s">
        <v>18</v>
      </c>
      <c r="C193" s="9" t="str">
        <f t="shared" si="2"/>
        <v>2015</v>
      </c>
      <c r="D193" s="14" t="s">
        <v>45</v>
      </c>
      <c r="E193" s="15">
        <v>2337.0786516853932</v>
      </c>
    </row>
    <row r="194" spans="1:5" s="5" customFormat="1" x14ac:dyDescent="0.3">
      <c r="A194" s="12" t="s">
        <v>3</v>
      </c>
      <c r="B194" s="13" t="s">
        <v>31</v>
      </c>
      <c r="C194" s="9" t="str">
        <f t="shared" ref="C194:C257" si="3">RIGHT(B194,4)</f>
        <v>2015</v>
      </c>
      <c r="D194" s="14" t="s">
        <v>46</v>
      </c>
      <c r="E194" s="15">
        <v>8912.6213592233016</v>
      </c>
    </row>
    <row r="195" spans="1:5" s="5" customFormat="1" x14ac:dyDescent="0.3">
      <c r="A195" s="12" t="s">
        <v>3</v>
      </c>
      <c r="B195" s="13" t="s">
        <v>32</v>
      </c>
      <c r="C195" s="9" t="str">
        <f t="shared" si="3"/>
        <v>2015</v>
      </c>
      <c r="D195" s="14" t="s">
        <v>46</v>
      </c>
      <c r="E195" s="15">
        <v>5523.2558139534876</v>
      </c>
    </row>
    <row r="196" spans="1:5" s="5" customFormat="1" x14ac:dyDescent="0.3">
      <c r="A196" s="12" t="s">
        <v>3</v>
      </c>
      <c r="B196" s="13" t="s">
        <v>18</v>
      </c>
      <c r="C196" s="9" t="str">
        <f t="shared" si="3"/>
        <v>2015</v>
      </c>
      <c r="D196" s="14" t="s">
        <v>46</v>
      </c>
      <c r="E196" s="15">
        <v>5932.5842696629215</v>
      </c>
    </row>
    <row r="197" spans="1:5" s="5" customFormat="1" x14ac:dyDescent="0.3">
      <c r="A197" s="12" t="s">
        <v>3</v>
      </c>
      <c r="B197" s="13" t="s">
        <v>19</v>
      </c>
      <c r="C197" s="9" t="str">
        <f t="shared" si="3"/>
        <v>2015</v>
      </c>
      <c r="D197" s="14" t="s">
        <v>46</v>
      </c>
      <c r="E197" s="15">
        <v>8154.8872180451126</v>
      </c>
    </row>
    <row r="198" spans="1:5" s="5" customFormat="1" x14ac:dyDescent="0.3">
      <c r="A198" s="12" t="s">
        <v>3</v>
      </c>
      <c r="B198" s="13" t="s">
        <v>31</v>
      </c>
      <c r="C198" s="9" t="str">
        <f t="shared" si="3"/>
        <v>2015</v>
      </c>
      <c r="D198" s="14" t="s">
        <v>47</v>
      </c>
      <c r="E198" s="15">
        <v>33471.844660194169</v>
      </c>
    </row>
    <row r="199" spans="1:5" s="5" customFormat="1" x14ac:dyDescent="0.3">
      <c r="A199" s="12" t="s">
        <v>3</v>
      </c>
      <c r="B199" s="13" t="s">
        <v>32</v>
      </c>
      <c r="C199" s="9" t="str">
        <f t="shared" si="3"/>
        <v>2015</v>
      </c>
      <c r="D199" s="14" t="s">
        <v>47</v>
      </c>
      <c r="E199" s="15">
        <v>24933.554817275748</v>
      </c>
    </row>
    <row r="200" spans="1:5" s="5" customFormat="1" x14ac:dyDescent="0.3">
      <c r="A200" s="12" t="s">
        <v>3</v>
      </c>
      <c r="B200" s="13" t="s">
        <v>18</v>
      </c>
      <c r="C200" s="9" t="str">
        <f t="shared" si="3"/>
        <v>2015</v>
      </c>
      <c r="D200" s="14" t="s">
        <v>47</v>
      </c>
      <c r="E200" s="15">
        <v>18876.404494382023</v>
      </c>
    </row>
    <row r="201" spans="1:5" s="5" customFormat="1" x14ac:dyDescent="0.3">
      <c r="A201" s="12" t="s">
        <v>3</v>
      </c>
      <c r="B201" s="13" t="s">
        <v>19</v>
      </c>
      <c r="C201" s="9" t="str">
        <f t="shared" si="3"/>
        <v>2015</v>
      </c>
      <c r="D201" s="14" t="s">
        <v>47</v>
      </c>
      <c r="E201" s="15">
        <v>11248.12030075188</v>
      </c>
    </row>
    <row r="202" spans="1:5" s="5" customFormat="1" x14ac:dyDescent="0.3">
      <c r="A202" s="12" t="s">
        <v>3</v>
      </c>
      <c r="B202" s="13" t="s">
        <v>31</v>
      </c>
      <c r="C202" s="9" t="str">
        <f t="shared" si="3"/>
        <v>2015</v>
      </c>
      <c r="D202" s="14" t="s">
        <v>48</v>
      </c>
      <c r="E202" s="15">
        <v>12873.786407766991</v>
      </c>
    </row>
    <row r="203" spans="1:5" s="5" customFormat="1" x14ac:dyDescent="0.3">
      <c r="A203" s="12" t="s">
        <v>3</v>
      </c>
      <c r="B203" s="13" t="s">
        <v>32</v>
      </c>
      <c r="C203" s="9" t="str">
        <f t="shared" si="3"/>
        <v>2015</v>
      </c>
      <c r="D203" s="14" t="s">
        <v>48</v>
      </c>
      <c r="E203" s="15">
        <v>13887.043189368773</v>
      </c>
    </row>
    <row r="204" spans="1:5" s="5" customFormat="1" x14ac:dyDescent="0.3">
      <c r="A204" s="12" t="s">
        <v>3</v>
      </c>
      <c r="B204" s="13" t="s">
        <v>18</v>
      </c>
      <c r="C204" s="9" t="str">
        <f t="shared" si="3"/>
        <v>2015</v>
      </c>
      <c r="D204" s="14" t="s">
        <v>48</v>
      </c>
      <c r="E204" s="15">
        <v>9168.5393258426957</v>
      </c>
    </row>
    <row r="205" spans="1:5" s="5" customFormat="1" x14ac:dyDescent="0.3">
      <c r="A205" s="12" t="s">
        <v>3</v>
      </c>
      <c r="B205" s="13" t="s">
        <v>19</v>
      </c>
      <c r="C205" s="9" t="str">
        <f t="shared" si="3"/>
        <v>2015</v>
      </c>
      <c r="D205" s="14" t="s">
        <v>48</v>
      </c>
      <c r="E205" s="15">
        <v>5342.8571428571422</v>
      </c>
    </row>
    <row r="206" spans="1:5" s="5" customFormat="1" x14ac:dyDescent="0.3">
      <c r="A206" s="12" t="s">
        <v>3</v>
      </c>
      <c r="B206" s="13" t="s">
        <v>18</v>
      </c>
      <c r="C206" s="9" t="str">
        <f t="shared" si="3"/>
        <v>2015</v>
      </c>
      <c r="D206" s="14" t="s">
        <v>49</v>
      </c>
      <c r="E206" s="15">
        <v>7730.3370786516853</v>
      </c>
    </row>
    <row r="207" spans="1:5" s="5" customFormat="1" x14ac:dyDescent="0.3">
      <c r="A207" s="12" t="s">
        <v>3</v>
      </c>
      <c r="B207" s="13" t="s">
        <v>19</v>
      </c>
      <c r="C207" s="9" t="str">
        <f t="shared" si="3"/>
        <v>2015</v>
      </c>
      <c r="D207" s="14" t="s">
        <v>49</v>
      </c>
      <c r="E207" s="15">
        <v>35712.781954887214</v>
      </c>
    </row>
    <row r="208" spans="1:5" s="5" customFormat="1" x14ac:dyDescent="0.3">
      <c r="A208" s="12" t="s">
        <v>3</v>
      </c>
      <c r="B208" s="13" t="s">
        <v>18</v>
      </c>
      <c r="C208" s="9" t="str">
        <f t="shared" si="3"/>
        <v>2015</v>
      </c>
      <c r="D208" s="14" t="s">
        <v>50</v>
      </c>
      <c r="E208" s="15">
        <v>3955.0561797752807</v>
      </c>
    </row>
    <row r="209" spans="1:5" s="5" customFormat="1" x14ac:dyDescent="0.3">
      <c r="A209" s="12" t="s">
        <v>3</v>
      </c>
      <c r="B209" s="13" t="s">
        <v>19</v>
      </c>
      <c r="C209" s="9" t="str">
        <f t="shared" si="3"/>
        <v>2015</v>
      </c>
      <c r="D209" s="14" t="s">
        <v>50</v>
      </c>
      <c r="E209" s="15">
        <v>14341.353383458645</v>
      </c>
    </row>
    <row r="210" spans="1:5" s="5" customFormat="1" x14ac:dyDescent="0.3">
      <c r="A210" s="16" t="s">
        <v>3</v>
      </c>
      <c r="B210" s="17" t="s">
        <v>31</v>
      </c>
      <c r="C210" s="9" t="str">
        <f t="shared" si="3"/>
        <v>2015</v>
      </c>
      <c r="D210" s="18" t="s">
        <v>64</v>
      </c>
      <c r="E210" s="19">
        <v>1376.4705882352941</v>
      </c>
    </row>
    <row r="211" spans="1:5" s="5" customFormat="1" x14ac:dyDescent="0.3">
      <c r="A211" s="16" t="s">
        <v>3</v>
      </c>
      <c r="B211" s="17" t="s">
        <v>31</v>
      </c>
      <c r="C211" s="9" t="str">
        <f t="shared" si="3"/>
        <v>2015</v>
      </c>
      <c r="D211" s="18" t="s">
        <v>65</v>
      </c>
      <c r="E211" s="19">
        <v>1270.5882352941176</v>
      </c>
    </row>
    <row r="212" spans="1:5" s="5" customFormat="1" x14ac:dyDescent="0.3">
      <c r="A212" s="16" t="s">
        <v>3</v>
      </c>
      <c r="B212" s="17" t="s">
        <v>32</v>
      </c>
      <c r="C212" s="9" t="str">
        <f t="shared" si="3"/>
        <v>2015</v>
      </c>
      <c r="D212" s="18" t="s">
        <v>65</v>
      </c>
      <c r="E212" s="19">
        <v>1137.9310344827586</v>
      </c>
    </row>
    <row r="213" spans="1:5" s="5" customFormat="1" x14ac:dyDescent="0.3">
      <c r="A213" s="16" t="s">
        <v>3</v>
      </c>
      <c r="B213" s="17" t="s">
        <v>18</v>
      </c>
      <c r="C213" s="9" t="str">
        <f t="shared" si="3"/>
        <v>2015</v>
      </c>
      <c r="D213" s="18" t="s">
        <v>65</v>
      </c>
      <c r="E213" s="19">
        <v>1747.0588235294117</v>
      </c>
    </row>
    <row r="214" spans="1:5" s="5" customFormat="1" x14ac:dyDescent="0.3">
      <c r="A214" s="16" t="s">
        <v>3</v>
      </c>
      <c r="B214" s="17" t="s">
        <v>19</v>
      </c>
      <c r="C214" s="9" t="str">
        <f t="shared" si="3"/>
        <v>2015</v>
      </c>
      <c r="D214" s="18" t="s">
        <v>65</v>
      </c>
      <c r="E214" s="19">
        <v>3632.3170731707323</v>
      </c>
    </row>
    <row r="215" spans="1:5" s="5" customFormat="1" x14ac:dyDescent="0.3">
      <c r="A215" s="16" t="s">
        <v>3</v>
      </c>
      <c r="B215" s="17" t="s">
        <v>31</v>
      </c>
      <c r="C215" s="9" t="str">
        <f t="shared" si="3"/>
        <v>2015</v>
      </c>
      <c r="D215" s="18" t="s">
        <v>66</v>
      </c>
      <c r="E215" s="19">
        <v>1482.3529411764705</v>
      </c>
    </row>
    <row r="216" spans="1:5" s="5" customFormat="1" x14ac:dyDescent="0.3">
      <c r="A216" s="16" t="s">
        <v>3</v>
      </c>
      <c r="B216" s="17" t="s">
        <v>32</v>
      </c>
      <c r="C216" s="9" t="str">
        <f t="shared" si="3"/>
        <v>2015</v>
      </c>
      <c r="D216" s="18" t="s">
        <v>66</v>
      </c>
      <c r="E216" s="19">
        <v>1137.9310344827586</v>
      </c>
    </row>
    <row r="217" spans="1:5" s="5" customFormat="1" x14ac:dyDescent="0.3">
      <c r="A217" s="16" t="s">
        <v>3</v>
      </c>
      <c r="B217" s="17" t="s">
        <v>18</v>
      </c>
      <c r="C217" s="9" t="str">
        <f t="shared" si="3"/>
        <v>2015</v>
      </c>
      <c r="D217" s="18" t="s">
        <v>66</v>
      </c>
      <c r="E217" s="19">
        <v>1164.7058823529412</v>
      </c>
    </row>
    <row r="218" spans="1:5" s="5" customFormat="1" x14ac:dyDescent="0.3">
      <c r="A218" s="16" t="s">
        <v>3</v>
      </c>
      <c r="B218" s="17" t="s">
        <v>19</v>
      </c>
      <c r="C218" s="9" t="str">
        <f t="shared" si="3"/>
        <v>2015</v>
      </c>
      <c r="D218" s="18" t="s">
        <v>66</v>
      </c>
      <c r="E218" s="19">
        <v>883.53658536585351</v>
      </c>
    </row>
    <row r="219" spans="1:5" s="5" customFormat="1" x14ac:dyDescent="0.3">
      <c r="A219" s="16" t="s">
        <v>3</v>
      </c>
      <c r="B219" s="17" t="s">
        <v>18</v>
      </c>
      <c r="C219" s="9" t="str">
        <f t="shared" si="3"/>
        <v>2015</v>
      </c>
      <c r="D219" s="18" t="s">
        <v>67</v>
      </c>
      <c r="E219" s="19">
        <v>998.31932773109247</v>
      </c>
    </row>
    <row r="220" spans="1:5" s="5" customFormat="1" x14ac:dyDescent="0.3">
      <c r="A220" s="16" t="s">
        <v>3</v>
      </c>
      <c r="B220" s="17" t="s">
        <v>19</v>
      </c>
      <c r="C220" s="9" t="str">
        <f t="shared" si="3"/>
        <v>2015</v>
      </c>
      <c r="D220" s="18" t="s">
        <v>67</v>
      </c>
      <c r="E220" s="19">
        <v>2650.6097560975613</v>
      </c>
    </row>
    <row r="221" spans="1:5" s="5" customFormat="1" x14ac:dyDescent="0.3">
      <c r="A221" s="16" t="s">
        <v>3</v>
      </c>
      <c r="B221" s="17" t="s">
        <v>31</v>
      </c>
      <c r="C221" s="9" t="str">
        <f t="shared" si="3"/>
        <v>2015</v>
      </c>
      <c r="D221" s="18" t="s">
        <v>68</v>
      </c>
      <c r="E221" s="19">
        <v>1376.4705882352941</v>
      </c>
    </row>
    <row r="222" spans="1:5" s="5" customFormat="1" x14ac:dyDescent="0.3">
      <c r="A222" s="16" t="s">
        <v>3</v>
      </c>
      <c r="B222" s="17" t="s">
        <v>32</v>
      </c>
      <c r="C222" s="9" t="str">
        <f t="shared" si="3"/>
        <v>2015</v>
      </c>
      <c r="D222" s="18" t="s">
        <v>68</v>
      </c>
      <c r="E222" s="19">
        <v>1517.2413793103449</v>
      </c>
    </row>
    <row r="223" spans="1:5" s="5" customFormat="1" x14ac:dyDescent="0.3">
      <c r="A223" s="16" t="s">
        <v>3</v>
      </c>
      <c r="B223" s="17" t="s">
        <v>19</v>
      </c>
      <c r="C223" s="9" t="str">
        <f t="shared" si="3"/>
        <v>2015</v>
      </c>
      <c r="D223" s="18" t="s">
        <v>69</v>
      </c>
      <c r="E223" s="19">
        <v>1865.2439024390242</v>
      </c>
    </row>
    <row r="224" spans="1:5" s="5" customFormat="1" x14ac:dyDescent="0.3">
      <c r="A224" s="16" t="s">
        <v>3</v>
      </c>
      <c r="B224" s="17" t="s">
        <v>31</v>
      </c>
      <c r="C224" s="9" t="str">
        <f t="shared" si="3"/>
        <v>2015</v>
      </c>
      <c r="D224" s="18" t="s">
        <v>71</v>
      </c>
      <c r="E224" s="19">
        <v>2435.2941176470586</v>
      </c>
    </row>
    <row r="225" spans="1:5" s="5" customFormat="1" x14ac:dyDescent="0.3">
      <c r="A225" s="16" t="s">
        <v>3</v>
      </c>
      <c r="B225" s="17" t="s">
        <v>32</v>
      </c>
      <c r="C225" s="9" t="str">
        <f t="shared" si="3"/>
        <v>2015</v>
      </c>
      <c r="D225" s="18" t="s">
        <v>71</v>
      </c>
      <c r="E225" s="19">
        <v>1896.5517241379312</v>
      </c>
    </row>
    <row r="226" spans="1:5" s="5" customFormat="1" x14ac:dyDescent="0.3">
      <c r="A226" s="16" t="s">
        <v>3</v>
      </c>
      <c r="B226" s="17" t="s">
        <v>18</v>
      </c>
      <c r="C226" s="9" t="str">
        <f t="shared" si="3"/>
        <v>2015</v>
      </c>
      <c r="D226" s="18" t="s">
        <v>71</v>
      </c>
      <c r="E226" s="19">
        <v>2246.2184873949577</v>
      </c>
    </row>
    <row r="227" spans="1:5" s="5" customFormat="1" x14ac:dyDescent="0.3">
      <c r="A227" s="16" t="s">
        <v>3</v>
      </c>
      <c r="B227" s="17" t="s">
        <v>19</v>
      </c>
      <c r="C227" s="9" t="str">
        <f t="shared" si="3"/>
        <v>2015</v>
      </c>
      <c r="D227" s="18" t="s">
        <v>71</v>
      </c>
      <c r="E227" s="19">
        <v>2061.5853658536585</v>
      </c>
    </row>
    <row r="228" spans="1:5" s="5" customFormat="1" x14ac:dyDescent="0.3">
      <c r="A228" s="16" t="s">
        <v>3</v>
      </c>
      <c r="B228" s="17" t="s">
        <v>31</v>
      </c>
      <c r="C228" s="9" t="str">
        <f t="shared" si="3"/>
        <v>2015</v>
      </c>
      <c r="D228" s="18" t="s">
        <v>72</v>
      </c>
      <c r="E228" s="19">
        <v>4447.0588235294117</v>
      </c>
    </row>
    <row r="229" spans="1:5" s="5" customFormat="1" x14ac:dyDescent="0.3">
      <c r="A229" s="16" t="s">
        <v>3</v>
      </c>
      <c r="B229" s="17" t="s">
        <v>32</v>
      </c>
      <c r="C229" s="9" t="str">
        <f t="shared" si="3"/>
        <v>2015</v>
      </c>
      <c r="D229" s="18" t="s">
        <v>72</v>
      </c>
      <c r="E229" s="19">
        <v>4678.1609195402298</v>
      </c>
    </row>
    <row r="230" spans="1:5" s="5" customFormat="1" x14ac:dyDescent="0.3">
      <c r="A230" s="16" t="s">
        <v>3</v>
      </c>
      <c r="B230" s="17" t="s">
        <v>18</v>
      </c>
      <c r="C230" s="9" t="str">
        <f t="shared" si="3"/>
        <v>2015</v>
      </c>
      <c r="D230" s="18" t="s">
        <v>72</v>
      </c>
      <c r="E230" s="19">
        <v>3327.7310924369744</v>
      </c>
    </row>
    <row r="231" spans="1:5" s="5" customFormat="1" x14ac:dyDescent="0.3">
      <c r="A231" s="16" t="s">
        <v>3</v>
      </c>
      <c r="B231" s="17" t="s">
        <v>19</v>
      </c>
      <c r="C231" s="9" t="str">
        <f t="shared" si="3"/>
        <v>2015</v>
      </c>
      <c r="D231" s="18" t="s">
        <v>72</v>
      </c>
      <c r="E231" s="19">
        <v>4025</v>
      </c>
    </row>
    <row r="232" spans="1:5" s="5" customFormat="1" x14ac:dyDescent="0.3">
      <c r="A232" s="16" t="s">
        <v>3</v>
      </c>
      <c r="B232" s="17" t="s">
        <v>31</v>
      </c>
      <c r="C232" s="9" t="str">
        <f t="shared" si="3"/>
        <v>2015</v>
      </c>
      <c r="D232" s="18" t="s">
        <v>74</v>
      </c>
      <c r="E232" s="19">
        <v>211.76470588235293</v>
      </c>
    </row>
    <row r="233" spans="1:5" s="5" customFormat="1" x14ac:dyDescent="0.3">
      <c r="A233" s="16" t="s">
        <v>3</v>
      </c>
      <c r="B233" s="17" t="s">
        <v>32</v>
      </c>
      <c r="C233" s="9" t="str">
        <f t="shared" si="3"/>
        <v>2015</v>
      </c>
      <c r="D233" s="18" t="s">
        <v>74</v>
      </c>
      <c r="E233" s="19">
        <v>632.18390804597698</v>
      </c>
    </row>
    <row r="234" spans="1:5" s="5" customFormat="1" x14ac:dyDescent="0.3">
      <c r="A234" s="16" t="s">
        <v>3</v>
      </c>
      <c r="B234" s="17" t="s">
        <v>18</v>
      </c>
      <c r="C234" s="9" t="str">
        <f t="shared" si="3"/>
        <v>2015</v>
      </c>
      <c r="D234" s="18" t="s">
        <v>74</v>
      </c>
      <c r="E234" s="19">
        <v>415.96638655462181</v>
      </c>
    </row>
    <row r="235" spans="1:5" s="5" customFormat="1" x14ac:dyDescent="0.3">
      <c r="A235" s="16" t="s">
        <v>3</v>
      </c>
      <c r="B235" s="17" t="s">
        <v>19</v>
      </c>
      <c r="C235" s="9" t="str">
        <f t="shared" si="3"/>
        <v>2015</v>
      </c>
      <c r="D235" s="18" t="s">
        <v>74</v>
      </c>
      <c r="E235" s="19">
        <v>981.70731707317066</v>
      </c>
    </row>
    <row r="236" spans="1:5" s="5" customFormat="1" x14ac:dyDescent="0.3">
      <c r="A236" s="20" t="s">
        <v>3</v>
      </c>
      <c r="B236" s="21" t="s">
        <v>31</v>
      </c>
      <c r="C236" s="9" t="str">
        <f t="shared" si="3"/>
        <v>2015</v>
      </c>
      <c r="D236" s="22" t="s">
        <v>12</v>
      </c>
      <c r="E236" s="23">
        <v>1003.4545454545455</v>
      </c>
    </row>
    <row r="237" spans="1:5" s="5" customFormat="1" x14ac:dyDescent="0.3">
      <c r="A237" s="20" t="s">
        <v>3</v>
      </c>
      <c r="B237" s="21" t="s">
        <v>32</v>
      </c>
      <c r="C237" s="9" t="str">
        <f t="shared" si="3"/>
        <v>2015</v>
      </c>
      <c r="D237" s="22" t="s">
        <v>12</v>
      </c>
      <c r="E237" s="23">
        <v>829.63636363636363</v>
      </c>
    </row>
    <row r="238" spans="1:5" s="5" customFormat="1" x14ac:dyDescent="0.3">
      <c r="A238" s="20" t="s">
        <v>3</v>
      </c>
      <c r="B238" s="21" t="s">
        <v>18</v>
      </c>
      <c r="C238" s="9" t="str">
        <f t="shared" si="3"/>
        <v>2015</v>
      </c>
      <c r="D238" s="22" t="s">
        <v>12</v>
      </c>
      <c r="E238" s="23">
        <v>248.06896551724137</v>
      </c>
    </row>
    <row r="239" spans="1:5" s="5" customFormat="1" x14ac:dyDescent="0.3">
      <c r="A239" s="20" t="s">
        <v>3</v>
      </c>
      <c r="B239" s="21" t="s">
        <v>19</v>
      </c>
      <c r="C239" s="9" t="str">
        <f t="shared" si="3"/>
        <v>2015</v>
      </c>
      <c r="D239" s="22" t="s">
        <v>12</v>
      </c>
      <c r="E239" s="23">
        <v>1610.2307692307693</v>
      </c>
    </row>
    <row r="240" spans="1:5" s="5" customFormat="1" x14ac:dyDescent="0.3">
      <c r="A240" s="20" t="s">
        <v>3</v>
      </c>
      <c r="B240" s="21" t="s">
        <v>31</v>
      </c>
      <c r="C240" s="9" t="str">
        <f t="shared" si="3"/>
        <v>2015</v>
      </c>
      <c r="D240" s="22" t="s">
        <v>77</v>
      </c>
      <c r="E240" s="23">
        <v>71.675324675324674</v>
      </c>
    </row>
    <row r="241" spans="1:5" s="5" customFormat="1" x14ac:dyDescent="0.3">
      <c r="A241" s="20" t="s">
        <v>3</v>
      </c>
      <c r="B241" s="21" t="s">
        <v>32</v>
      </c>
      <c r="C241" s="9" t="str">
        <f t="shared" si="3"/>
        <v>2015</v>
      </c>
      <c r="D241" s="22" t="s">
        <v>77</v>
      </c>
      <c r="E241" s="23">
        <v>138.27272727272728</v>
      </c>
    </row>
    <row r="242" spans="1:5" s="5" customFormat="1" x14ac:dyDescent="0.3">
      <c r="A242" s="20" t="s">
        <v>3</v>
      </c>
      <c r="B242" s="21" t="s">
        <v>18</v>
      </c>
      <c r="C242" s="9" t="str">
        <f t="shared" si="3"/>
        <v>2015</v>
      </c>
      <c r="D242" s="22" t="s">
        <v>77</v>
      </c>
      <c r="E242" s="23">
        <v>248.06896551724137</v>
      </c>
    </row>
    <row r="243" spans="1:5" s="5" customFormat="1" x14ac:dyDescent="0.3">
      <c r="A243" s="20" t="s">
        <v>3</v>
      </c>
      <c r="B243" s="21" t="s">
        <v>31</v>
      </c>
      <c r="C243" s="9" t="str">
        <f t="shared" si="3"/>
        <v>2015</v>
      </c>
      <c r="D243" s="22" t="s">
        <v>78</v>
      </c>
      <c r="E243" s="23">
        <v>215.02597402597402</v>
      </c>
    </row>
    <row r="244" spans="1:5" s="5" customFormat="1" x14ac:dyDescent="0.3">
      <c r="A244" s="20" t="s">
        <v>3</v>
      </c>
      <c r="B244" s="21" t="s">
        <v>32</v>
      </c>
      <c r="C244" s="9" t="str">
        <f t="shared" si="3"/>
        <v>2015</v>
      </c>
      <c r="D244" s="22" t="s">
        <v>78</v>
      </c>
      <c r="E244" s="23">
        <v>138.27272727272728</v>
      </c>
    </row>
    <row r="245" spans="1:5" s="5" customFormat="1" x14ac:dyDescent="0.3">
      <c r="A245" s="20" t="s">
        <v>3</v>
      </c>
      <c r="B245" s="21" t="s">
        <v>18</v>
      </c>
      <c r="C245" s="9" t="str">
        <f t="shared" si="3"/>
        <v>2015</v>
      </c>
      <c r="D245" s="22" t="s">
        <v>79</v>
      </c>
      <c r="E245" s="23">
        <v>992.27586206896547</v>
      </c>
    </row>
    <row r="246" spans="1:5" s="5" customFormat="1" x14ac:dyDescent="0.3">
      <c r="A246" s="20" t="s">
        <v>3</v>
      </c>
      <c r="B246" s="21" t="s">
        <v>19</v>
      </c>
      <c r="C246" s="9" t="str">
        <f t="shared" si="3"/>
        <v>2015</v>
      </c>
      <c r="D246" s="22" t="s">
        <v>79</v>
      </c>
      <c r="E246" s="23">
        <v>878.30769230769238</v>
      </c>
    </row>
    <row r="247" spans="1:5" s="5" customFormat="1" x14ac:dyDescent="0.3">
      <c r="A247" s="20" t="s">
        <v>3</v>
      </c>
      <c r="B247" s="21" t="s">
        <v>31</v>
      </c>
      <c r="C247" s="9" t="str">
        <f t="shared" si="3"/>
        <v>2015</v>
      </c>
      <c r="D247" s="22" t="s">
        <v>80</v>
      </c>
      <c r="E247" s="23">
        <v>1146.8051948051948</v>
      </c>
    </row>
    <row r="248" spans="1:5" s="5" customFormat="1" x14ac:dyDescent="0.3">
      <c r="A248" s="20" t="s">
        <v>3</v>
      </c>
      <c r="B248" s="21" t="s">
        <v>32</v>
      </c>
      <c r="C248" s="9" t="str">
        <f t="shared" si="3"/>
        <v>2015</v>
      </c>
      <c r="D248" s="22" t="s">
        <v>80</v>
      </c>
      <c r="E248" s="23">
        <v>967.90909090909099</v>
      </c>
    </row>
    <row r="249" spans="1:5" s="5" customFormat="1" x14ac:dyDescent="0.3">
      <c r="A249" s="20" t="s">
        <v>3</v>
      </c>
      <c r="B249" s="21" t="s">
        <v>18</v>
      </c>
      <c r="C249" s="9" t="str">
        <f t="shared" si="3"/>
        <v>2015</v>
      </c>
      <c r="D249" s="22" t="s">
        <v>80</v>
      </c>
      <c r="E249" s="23">
        <v>1488.4137931034484</v>
      </c>
    </row>
    <row r="250" spans="1:5" s="5" customFormat="1" x14ac:dyDescent="0.3">
      <c r="A250" s="20" t="s">
        <v>3</v>
      </c>
      <c r="B250" s="21" t="s">
        <v>19</v>
      </c>
      <c r="C250" s="9" t="str">
        <f t="shared" si="3"/>
        <v>2015</v>
      </c>
      <c r="D250" s="22" t="s">
        <v>80</v>
      </c>
      <c r="E250" s="23">
        <v>1024.6923076923076</v>
      </c>
    </row>
    <row r="251" spans="1:5" s="5" customFormat="1" x14ac:dyDescent="0.3">
      <c r="A251" s="20" t="s">
        <v>3</v>
      </c>
      <c r="B251" s="21" t="s">
        <v>31</v>
      </c>
      <c r="C251" s="9" t="str">
        <f t="shared" si="3"/>
        <v>2015</v>
      </c>
      <c r="D251" s="22" t="s">
        <v>81</v>
      </c>
      <c r="E251" s="23">
        <v>3082.0389610389607</v>
      </c>
    </row>
    <row r="252" spans="1:5" s="5" customFormat="1" x14ac:dyDescent="0.3">
      <c r="A252" s="20" t="s">
        <v>3</v>
      </c>
      <c r="B252" s="21" t="s">
        <v>32</v>
      </c>
      <c r="C252" s="9" t="str">
        <f t="shared" si="3"/>
        <v>2015</v>
      </c>
      <c r="D252" s="22" t="s">
        <v>81</v>
      </c>
      <c r="E252" s="23">
        <v>2488.9090909090905</v>
      </c>
    </row>
    <row r="253" spans="1:5" s="5" customFormat="1" x14ac:dyDescent="0.3">
      <c r="A253" s="20" t="s">
        <v>3</v>
      </c>
      <c r="B253" s="21" t="s">
        <v>18</v>
      </c>
      <c r="C253" s="9" t="str">
        <f t="shared" si="3"/>
        <v>2015</v>
      </c>
      <c r="D253" s="22" t="s">
        <v>81</v>
      </c>
      <c r="E253" s="23">
        <v>1819.1724137931033</v>
      </c>
    </row>
    <row r="254" spans="1:5" s="5" customFormat="1" x14ac:dyDescent="0.3">
      <c r="A254" s="20" t="s">
        <v>3</v>
      </c>
      <c r="B254" s="21" t="s">
        <v>19</v>
      </c>
      <c r="C254" s="9" t="str">
        <f t="shared" si="3"/>
        <v>2015</v>
      </c>
      <c r="D254" s="22" t="s">
        <v>81</v>
      </c>
      <c r="E254" s="23">
        <v>2195.7692307692309</v>
      </c>
    </row>
    <row r="255" spans="1:5" s="5" customFormat="1" x14ac:dyDescent="0.3">
      <c r="A255" s="24" t="s">
        <v>3</v>
      </c>
      <c r="B255" s="25">
        <v>2015</v>
      </c>
      <c r="C255" s="9" t="str">
        <f t="shared" si="3"/>
        <v>2015</v>
      </c>
      <c r="D255" s="26" t="s">
        <v>82</v>
      </c>
      <c r="E255" s="27">
        <v>13600</v>
      </c>
    </row>
    <row r="256" spans="1:5" s="5" customFormat="1" x14ac:dyDescent="0.3">
      <c r="A256" s="54" t="s">
        <v>3</v>
      </c>
      <c r="B256" s="34">
        <v>2015</v>
      </c>
      <c r="C256" s="9" t="str">
        <f t="shared" si="3"/>
        <v>2015</v>
      </c>
      <c r="D256" s="33" t="s">
        <v>138</v>
      </c>
      <c r="E256" s="35">
        <v>4000</v>
      </c>
    </row>
    <row r="257" spans="1:5" s="5" customFormat="1" x14ac:dyDescent="0.3">
      <c r="A257" s="12" t="s">
        <v>3</v>
      </c>
      <c r="B257" s="13" t="s">
        <v>33</v>
      </c>
      <c r="C257" s="9" t="str">
        <f t="shared" si="3"/>
        <v>2016</v>
      </c>
      <c r="D257" s="14" t="s">
        <v>46</v>
      </c>
      <c r="E257" s="15">
        <v>2950.5084745762711</v>
      </c>
    </row>
    <row r="258" spans="1:5" s="5" customFormat="1" x14ac:dyDescent="0.3">
      <c r="A258" s="12" t="s">
        <v>3</v>
      </c>
      <c r="B258" s="13" t="s">
        <v>34</v>
      </c>
      <c r="C258" s="9" t="str">
        <f t="shared" ref="C258:C321" si="4">RIGHT(B258,4)</f>
        <v>2016</v>
      </c>
      <c r="D258" s="14" t="s">
        <v>46</v>
      </c>
      <c r="E258" s="15">
        <v>1683.3333333333333</v>
      </c>
    </row>
    <row r="259" spans="1:5" s="5" customFormat="1" x14ac:dyDescent="0.3">
      <c r="A259" s="12" t="s">
        <v>3</v>
      </c>
      <c r="B259" s="13" t="s">
        <v>33</v>
      </c>
      <c r="C259" s="9" t="str">
        <f t="shared" si="4"/>
        <v>2016</v>
      </c>
      <c r="D259" s="14" t="s">
        <v>47</v>
      </c>
      <c r="E259" s="15">
        <v>6768.8135593220341</v>
      </c>
    </row>
    <row r="260" spans="1:5" s="5" customFormat="1" x14ac:dyDescent="0.3">
      <c r="A260" s="12" t="s">
        <v>3</v>
      </c>
      <c r="B260" s="13" t="s">
        <v>34</v>
      </c>
      <c r="C260" s="9" t="str">
        <f t="shared" si="4"/>
        <v>2016</v>
      </c>
      <c r="D260" s="14" t="s">
        <v>47</v>
      </c>
      <c r="E260" s="15">
        <v>3703.333333333333</v>
      </c>
    </row>
    <row r="261" spans="1:5" s="5" customFormat="1" x14ac:dyDescent="0.3">
      <c r="A261" s="12" t="s">
        <v>3</v>
      </c>
      <c r="B261" s="13" t="s">
        <v>20</v>
      </c>
      <c r="C261" s="9" t="str">
        <f t="shared" si="4"/>
        <v>2016</v>
      </c>
      <c r="D261" s="14" t="s">
        <v>47</v>
      </c>
      <c r="E261" s="15">
        <v>3153.4653465346537</v>
      </c>
    </row>
    <row r="262" spans="1:5" s="5" customFormat="1" x14ac:dyDescent="0.3">
      <c r="A262" s="12" t="s">
        <v>3</v>
      </c>
      <c r="B262" s="13" t="s">
        <v>33</v>
      </c>
      <c r="C262" s="9" t="str">
        <f t="shared" si="4"/>
        <v>2016</v>
      </c>
      <c r="D262" s="14" t="s">
        <v>48</v>
      </c>
      <c r="E262" s="15">
        <v>4859.6610169491523</v>
      </c>
    </row>
    <row r="263" spans="1:5" s="5" customFormat="1" x14ac:dyDescent="0.3">
      <c r="A263" s="12" t="s">
        <v>3</v>
      </c>
      <c r="B263" s="13" t="s">
        <v>34</v>
      </c>
      <c r="C263" s="9" t="str">
        <f t="shared" si="4"/>
        <v>2016</v>
      </c>
      <c r="D263" s="14" t="s">
        <v>48</v>
      </c>
      <c r="E263" s="15">
        <v>1851.6666666666667</v>
      </c>
    </row>
    <row r="264" spans="1:5" s="5" customFormat="1" x14ac:dyDescent="0.3">
      <c r="A264" s="12" t="s">
        <v>3</v>
      </c>
      <c r="B264" s="13" t="s">
        <v>20</v>
      </c>
      <c r="C264" s="9" t="str">
        <f t="shared" si="4"/>
        <v>2016</v>
      </c>
      <c r="D264" s="14" t="s">
        <v>48</v>
      </c>
      <c r="E264" s="15">
        <v>2252.4752475247524</v>
      </c>
    </row>
    <row r="265" spans="1:5" s="5" customFormat="1" x14ac:dyDescent="0.3">
      <c r="A265" s="12" t="s">
        <v>3</v>
      </c>
      <c r="B265" s="13" t="s">
        <v>33</v>
      </c>
      <c r="C265" s="9" t="str">
        <f t="shared" si="4"/>
        <v>2016</v>
      </c>
      <c r="D265" s="14" t="s">
        <v>49</v>
      </c>
      <c r="E265" s="15">
        <v>22215.593220338982</v>
      </c>
    </row>
    <row r="266" spans="1:5" s="5" customFormat="1" x14ac:dyDescent="0.3">
      <c r="A266" s="12" t="s">
        <v>3</v>
      </c>
      <c r="B266" s="13" t="s">
        <v>34</v>
      </c>
      <c r="C266" s="9" t="str">
        <f t="shared" si="4"/>
        <v>2016</v>
      </c>
      <c r="D266" s="14" t="s">
        <v>49</v>
      </c>
      <c r="E266" s="15">
        <v>15655</v>
      </c>
    </row>
    <row r="267" spans="1:5" s="5" customFormat="1" x14ac:dyDescent="0.3">
      <c r="A267" s="12" t="s">
        <v>3</v>
      </c>
      <c r="B267" s="13" t="s">
        <v>20</v>
      </c>
      <c r="C267" s="9" t="str">
        <f t="shared" si="4"/>
        <v>2016</v>
      </c>
      <c r="D267" s="14" t="s">
        <v>49</v>
      </c>
      <c r="E267" s="15">
        <v>8784.6534653465351</v>
      </c>
    </row>
    <row r="268" spans="1:5" s="5" customFormat="1" x14ac:dyDescent="0.3">
      <c r="A268" s="12" t="s">
        <v>3</v>
      </c>
      <c r="B268" s="13" t="s">
        <v>21</v>
      </c>
      <c r="C268" s="9" t="str">
        <f t="shared" si="4"/>
        <v>2016</v>
      </c>
      <c r="D268" s="14" t="s">
        <v>49</v>
      </c>
      <c r="E268" s="15">
        <v>8916.725978647688</v>
      </c>
    </row>
    <row r="269" spans="1:5" s="5" customFormat="1" x14ac:dyDescent="0.3">
      <c r="A269" s="12" t="s">
        <v>3</v>
      </c>
      <c r="B269" s="13" t="s">
        <v>33</v>
      </c>
      <c r="C269" s="9" t="str">
        <f t="shared" si="4"/>
        <v>2016</v>
      </c>
      <c r="D269" s="14" t="s">
        <v>50</v>
      </c>
      <c r="E269" s="15">
        <v>14405.423728813559</v>
      </c>
    </row>
    <row r="270" spans="1:5" s="5" customFormat="1" x14ac:dyDescent="0.3">
      <c r="A270" s="12" t="s">
        <v>3</v>
      </c>
      <c r="B270" s="13" t="s">
        <v>34</v>
      </c>
      <c r="C270" s="9" t="str">
        <f t="shared" si="4"/>
        <v>2016</v>
      </c>
      <c r="D270" s="14" t="s">
        <v>50</v>
      </c>
      <c r="E270" s="15">
        <v>10941.666666666666</v>
      </c>
    </row>
    <row r="271" spans="1:5" s="5" customFormat="1" x14ac:dyDescent="0.3">
      <c r="A271" s="12" t="s">
        <v>3</v>
      </c>
      <c r="B271" s="13" t="s">
        <v>20</v>
      </c>
      <c r="C271" s="9" t="str">
        <f t="shared" si="4"/>
        <v>2016</v>
      </c>
      <c r="D271" s="14" t="s">
        <v>50</v>
      </c>
      <c r="E271" s="15">
        <v>7207.9207920792078</v>
      </c>
    </row>
    <row r="272" spans="1:5" s="5" customFormat="1" x14ac:dyDescent="0.3">
      <c r="A272" s="12" t="s">
        <v>3</v>
      </c>
      <c r="B272" s="13" t="s">
        <v>21</v>
      </c>
      <c r="C272" s="9" t="str">
        <f t="shared" si="4"/>
        <v>2016</v>
      </c>
      <c r="D272" s="14" t="s">
        <v>50</v>
      </c>
      <c r="E272" s="15">
        <v>7523.4875444839854</v>
      </c>
    </row>
    <row r="273" spans="1:5" s="5" customFormat="1" x14ac:dyDescent="0.3">
      <c r="A273" s="12" t="s">
        <v>3</v>
      </c>
      <c r="B273" s="13" t="s">
        <v>34</v>
      </c>
      <c r="C273" s="9" t="str">
        <f t="shared" si="4"/>
        <v>2016</v>
      </c>
      <c r="D273" s="14" t="s">
        <v>51</v>
      </c>
      <c r="E273" s="15">
        <v>6565</v>
      </c>
    </row>
    <row r="274" spans="1:5" s="5" customFormat="1" x14ac:dyDescent="0.3">
      <c r="A274" s="12" t="s">
        <v>3</v>
      </c>
      <c r="B274" s="13" t="s">
        <v>20</v>
      </c>
      <c r="C274" s="9" t="str">
        <f t="shared" si="4"/>
        <v>2016</v>
      </c>
      <c r="D274" s="14" t="s">
        <v>51</v>
      </c>
      <c r="E274" s="15">
        <v>4279.7029702970294</v>
      </c>
    </row>
    <row r="275" spans="1:5" s="5" customFormat="1" x14ac:dyDescent="0.3">
      <c r="A275" s="12" t="s">
        <v>3</v>
      </c>
      <c r="B275" s="13" t="s">
        <v>21</v>
      </c>
      <c r="C275" s="9" t="str">
        <f t="shared" si="4"/>
        <v>2016</v>
      </c>
      <c r="D275" s="14" t="s">
        <v>51</v>
      </c>
      <c r="E275" s="15">
        <v>5015.6583629893239</v>
      </c>
    </row>
    <row r="276" spans="1:5" s="5" customFormat="1" x14ac:dyDescent="0.3">
      <c r="A276" s="12" t="s">
        <v>3</v>
      </c>
      <c r="B276" s="13" t="s">
        <v>20</v>
      </c>
      <c r="C276" s="9" t="str">
        <f t="shared" si="4"/>
        <v>2016</v>
      </c>
      <c r="D276" s="14" t="s">
        <v>52</v>
      </c>
      <c r="E276" s="15">
        <v>14190.594059405941</v>
      </c>
    </row>
    <row r="277" spans="1:5" s="5" customFormat="1" x14ac:dyDescent="0.3">
      <c r="A277" s="12" t="s">
        <v>3</v>
      </c>
      <c r="B277" s="13" t="s">
        <v>21</v>
      </c>
      <c r="C277" s="9" t="str">
        <f t="shared" si="4"/>
        <v>2016</v>
      </c>
      <c r="D277" s="14" t="s">
        <v>52</v>
      </c>
      <c r="E277" s="15">
        <v>31765.836298932383</v>
      </c>
    </row>
    <row r="278" spans="1:5" s="5" customFormat="1" x14ac:dyDescent="0.3">
      <c r="A278" s="12" t="s">
        <v>3</v>
      </c>
      <c r="B278" s="13" t="s">
        <v>20</v>
      </c>
      <c r="C278" s="9" t="str">
        <f t="shared" si="4"/>
        <v>2016</v>
      </c>
      <c r="D278" s="14" t="s">
        <v>5</v>
      </c>
      <c r="E278" s="15">
        <v>5631.1881188118814</v>
      </c>
    </row>
    <row r="279" spans="1:5" s="5" customFormat="1" x14ac:dyDescent="0.3">
      <c r="A279" s="12" t="s">
        <v>3</v>
      </c>
      <c r="B279" s="13" t="s">
        <v>21</v>
      </c>
      <c r="C279" s="9" t="str">
        <f t="shared" si="4"/>
        <v>2016</v>
      </c>
      <c r="D279" s="14" t="s">
        <v>5</v>
      </c>
      <c r="E279" s="15">
        <v>25078.291814946617</v>
      </c>
    </row>
    <row r="280" spans="1:5" s="5" customFormat="1" x14ac:dyDescent="0.3">
      <c r="A280" s="16" t="s">
        <v>3</v>
      </c>
      <c r="B280" s="17" t="s">
        <v>33</v>
      </c>
      <c r="C280" s="9" t="str">
        <f t="shared" si="4"/>
        <v>2016</v>
      </c>
      <c r="D280" s="18" t="s">
        <v>65</v>
      </c>
      <c r="E280" s="19">
        <v>700.6802721088435</v>
      </c>
    </row>
    <row r="281" spans="1:5" s="5" customFormat="1" x14ac:dyDescent="0.3">
      <c r="A281" s="16" t="s">
        <v>3</v>
      </c>
      <c r="B281" s="17" t="s">
        <v>34</v>
      </c>
      <c r="C281" s="9" t="str">
        <f t="shared" si="4"/>
        <v>2016</v>
      </c>
      <c r="D281" s="18" t="s">
        <v>65</v>
      </c>
      <c r="E281" s="19">
        <v>1048.951048951049</v>
      </c>
    </row>
    <row r="282" spans="1:5" s="5" customFormat="1" x14ac:dyDescent="0.3">
      <c r="A282" s="16" t="s">
        <v>3</v>
      </c>
      <c r="B282" s="17" t="s">
        <v>20</v>
      </c>
      <c r="C282" s="9" t="str">
        <f t="shared" si="4"/>
        <v>2016</v>
      </c>
      <c r="D282" s="18" t="s">
        <v>65</v>
      </c>
      <c r="E282" s="19">
        <v>1280.8383233532934</v>
      </c>
    </row>
    <row r="283" spans="1:5" s="5" customFormat="1" x14ac:dyDescent="0.3">
      <c r="A283" s="16" t="s">
        <v>3</v>
      </c>
      <c r="B283" s="17" t="s">
        <v>21</v>
      </c>
      <c r="C283" s="9" t="str">
        <f t="shared" si="4"/>
        <v>2016</v>
      </c>
      <c r="D283" s="18" t="s">
        <v>65</v>
      </c>
      <c r="E283" s="19">
        <v>2248.5074626865671</v>
      </c>
    </row>
    <row r="284" spans="1:5" s="5" customFormat="1" x14ac:dyDescent="0.3">
      <c r="A284" s="16" t="s">
        <v>3</v>
      </c>
      <c r="B284" s="17" t="s">
        <v>33</v>
      </c>
      <c r="C284" s="9" t="str">
        <f t="shared" si="4"/>
        <v>2016</v>
      </c>
      <c r="D284" s="18" t="s">
        <v>66</v>
      </c>
      <c r="E284" s="19">
        <v>770.74829931972783</v>
      </c>
    </row>
    <row r="285" spans="1:5" s="5" customFormat="1" x14ac:dyDescent="0.3">
      <c r="A285" s="16" t="s">
        <v>3</v>
      </c>
      <c r="B285" s="17" t="s">
        <v>33</v>
      </c>
      <c r="C285" s="9" t="str">
        <f t="shared" si="4"/>
        <v>2016</v>
      </c>
      <c r="D285" s="18" t="s">
        <v>67</v>
      </c>
      <c r="E285" s="19">
        <v>1331.2925170068029</v>
      </c>
    </row>
    <row r="286" spans="1:5" s="5" customFormat="1" x14ac:dyDescent="0.3">
      <c r="A286" s="16" t="s">
        <v>3</v>
      </c>
      <c r="B286" s="17" t="s">
        <v>34</v>
      </c>
      <c r="C286" s="9" t="str">
        <f t="shared" si="4"/>
        <v>2016</v>
      </c>
      <c r="D286" s="18" t="s">
        <v>67</v>
      </c>
      <c r="E286" s="19">
        <v>1818.1818181818182</v>
      </c>
    </row>
    <row r="287" spans="1:5" s="5" customFormat="1" x14ac:dyDescent="0.3">
      <c r="A287" s="16" t="s">
        <v>3</v>
      </c>
      <c r="B287" s="17" t="s">
        <v>20</v>
      </c>
      <c r="C287" s="9" t="str">
        <f t="shared" si="4"/>
        <v>2016</v>
      </c>
      <c r="D287" s="18" t="s">
        <v>67</v>
      </c>
      <c r="E287" s="19">
        <v>1392.2155688622756</v>
      </c>
    </row>
    <row r="288" spans="1:5" s="5" customFormat="1" x14ac:dyDescent="0.3">
      <c r="A288" s="16" t="s">
        <v>3</v>
      </c>
      <c r="B288" s="17" t="s">
        <v>21</v>
      </c>
      <c r="C288" s="9" t="str">
        <f t="shared" si="4"/>
        <v>2016</v>
      </c>
      <c r="D288" s="18" t="s">
        <v>67</v>
      </c>
      <c r="E288" s="19">
        <v>2737.313432835821</v>
      </c>
    </row>
    <row r="289" spans="1:5" s="5" customFormat="1" x14ac:dyDescent="0.3">
      <c r="A289" s="16" t="s">
        <v>3</v>
      </c>
      <c r="B289" s="17" t="s">
        <v>33</v>
      </c>
      <c r="C289" s="9" t="str">
        <f t="shared" si="4"/>
        <v>2016</v>
      </c>
      <c r="D289" s="18" t="s">
        <v>69</v>
      </c>
      <c r="E289" s="19">
        <v>1961.9047619047617</v>
      </c>
    </row>
    <row r="290" spans="1:5" s="5" customFormat="1" x14ac:dyDescent="0.3">
      <c r="A290" s="16" t="s">
        <v>3</v>
      </c>
      <c r="B290" s="17" t="s">
        <v>34</v>
      </c>
      <c r="C290" s="9" t="str">
        <f t="shared" si="4"/>
        <v>2016</v>
      </c>
      <c r="D290" s="18" t="s">
        <v>70</v>
      </c>
      <c r="E290" s="19">
        <v>1818.1818181818185</v>
      </c>
    </row>
    <row r="291" spans="1:5" s="5" customFormat="1" x14ac:dyDescent="0.3">
      <c r="A291" s="16" t="s">
        <v>3</v>
      </c>
      <c r="B291" s="17" t="s">
        <v>20</v>
      </c>
      <c r="C291" s="9" t="str">
        <f t="shared" si="4"/>
        <v>2016</v>
      </c>
      <c r="D291" s="18" t="s">
        <v>70</v>
      </c>
      <c r="E291" s="19">
        <v>1559.2814371257489</v>
      </c>
    </row>
    <row r="292" spans="1:5" s="5" customFormat="1" x14ac:dyDescent="0.3">
      <c r="A292" s="16" t="s">
        <v>3</v>
      </c>
      <c r="B292" s="17" t="s">
        <v>21</v>
      </c>
      <c r="C292" s="9" t="str">
        <f t="shared" si="4"/>
        <v>2016</v>
      </c>
      <c r="D292" s="18" t="s">
        <v>70</v>
      </c>
      <c r="E292" s="19">
        <v>1857.4626865671642</v>
      </c>
    </row>
    <row r="293" spans="1:5" s="5" customFormat="1" x14ac:dyDescent="0.3">
      <c r="A293" s="16" t="s">
        <v>3</v>
      </c>
      <c r="B293" s="17" t="s">
        <v>34</v>
      </c>
      <c r="C293" s="9" t="str">
        <f t="shared" si="4"/>
        <v>2016</v>
      </c>
      <c r="D293" s="18" t="s">
        <v>9</v>
      </c>
      <c r="E293" s="19">
        <v>1608.3916083916083</v>
      </c>
    </row>
    <row r="294" spans="1:5" s="5" customFormat="1" x14ac:dyDescent="0.3">
      <c r="A294" s="16" t="s">
        <v>3</v>
      </c>
      <c r="B294" s="17" t="s">
        <v>20</v>
      </c>
      <c r="C294" s="9" t="str">
        <f t="shared" si="4"/>
        <v>2016</v>
      </c>
      <c r="D294" s="18" t="s">
        <v>9</v>
      </c>
      <c r="E294" s="19">
        <v>1392.2155688622754</v>
      </c>
    </row>
    <row r="295" spans="1:5" s="5" customFormat="1" x14ac:dyDescent="0.3">
      <c r="A295" s="16" t="s">
        <v>3</v>
      </c>
      <c r="B295" s="17" t="s">
        <v>21</v>
      </c>
      <c r="C295" s="9" t="str">
        <f t="shared" si="4"/>
        <v>2016</v>
      </c>
      <c r="D295" s="18" t="s">
        <v>9</v>
      </c>
      <c r="E295" s="19">
        <v>1466.4179104477612</v>
      </c>
    </row>
    <row r="296" spans="1:5" s="5" customFormat="1" x14ac:dyDescent="0.3">
      <c r="A296" s="16" t="s">
        <v>3</v>
      </c>
      <c r="B296" s="17" t="s">
        <v>33</v>
      </c>
      <c r="C296" s="9" t="str">
        <f t="shared" si="4"/>
        <v>2016</v>
      </c>
      <c r="D296" s="18" t="s">
        <v>71</v>
      </c>
      <c r="E296" s="19">
        <v>1821.7687074829932</v>
      </c>
    </row>
    <row r="297" spans="1:5" s="5" customFormat="1" x14ac:dyDescent="0.3">
      <c r="A297" s="16" t="s">
        <v>3</v>
      </c>
      <c r="B297" s="17" t="s">
        <v>33</v>
      </c>
      <c r="C297" s="9" t="str">
        <f t="shared" si="4"/>
        <v>2016</v>
      </c>
      <c r="D297" s="18" t="s">
        <v>72</v>
      </c>
      <c r="E297" s="19">
        <v>3293.1972789115648</v>
      </c>
    </row>
    <row r="298" spans="1:5" s="5" customFormat="1" x14ac:dyDescent="0.3">
      <c r="A298" s="16" t="s">
        <v>3</v>
      </c>
      <c r="B298" s="17" t="s">
        <v>34</v>
      </c>
      <c r="C298" s="9" t="str">
        <f t="shared" si="4"/>
        <v>2016</v>
      </c>
      <c r="D298" s="18" t="s">
        <v>72</v>
      </c>
      <c r="E298" s="19">
        <v>3216.783216783218</v>
      </c>
    </row>
    <row r="299" spans="1:5" s="5" customFormat="1" x14ac:dyDescent="0.3">
      <c r="A299" s="16" t="s">
        <v>3</v>
      </c>
      <c r="B299" s="17" t="s">
        <v>20</v>
      </c>
      <c r="C299" s="9" t="str">
        <f t="shared" si="4"/>
        <v>2016</v>
      </c>
      <c r="D299" s="18" t="s">
        <v>72</v>
      </c>
      <c r="E299" s="19">
        <v>3007.1856287425148</v>
      </c>
    </row>
    <row r="300" spans="1:5" s="5" customFormat="1" x14ac:dyDescent="0.3">
      <c r="A300" s="16" t="s">
        <v>3</v>
      </c>
      <c r="B300" s="17" t="s">
        <v>21</v>
      </c>
      <c r="C300" s="9" t="str">
        <f t="shared" si="4"/>
        <v>2016</v>
      </c>
      <c r="D300" s="18" t="s">
        <v>72</v>
      </c>
      <c r="E300" s="19">
        <v>4203.7313432835826</v>
      </c>
    </row>
    <row r="301" spans="1:5" s="5" customFormat="1" x14ac:dyDescent="0.3">
      <c r="A301" s="16" t="s">
        <v>3</v>
      </c>
      <c r="B301" s="17" t="s">
        <v>33</v>
      </c>
      <c r="C301" s="9" t="str">
        <f t="shared" si="4"/>
        <v>2016</v>
      </c>
      <c r="D301" s="18" t="s">
        <v>74</v>
      </c>
      <c r="E301" s="19">
        <v>420.40816326530609</v>
      </c>
    </row>
    <row r="302" spans="1:5" s="5" customFormat="1" x14ac:dyDescent="0.3">
      <c r="A302" s="16" t="s">
        <v>3</v>
      </c>
      <c r="B302" s="17" t="s">
        <v>34</v>
      </c>
      <c r="C302" s="9" t="str">
        <f t="shared" si="4"/>
        <v>2016</v>
      </c>
      <c r="D302" s="18" t="s">
        <v>74</v>
      </c>
      <c r="E302" s="19">
        <v>489.51048951048949</v>
      </c>
    </row>
    <row r="303" spans="1:5" s="5" customFormat="1" x14ac:dyDescent="0.3">
      <c r="A303" s="16" t="s">
        <v>3</v>
      </c>
      <c r="B303" s="17" t="s">
        <v>20</v>
      </c>
      <c r="C303" s="9" t="str">
        <f t="shared" si="4"/>
        <v>2016</v>
      </c>
      <c r="D303" s="18" t="s">
        <v>74</v>
      </c>
      <c r="E303" s="19">
        <v>668.2634730538922</v>
      </c>
    </row>
    <row r="304" spans="1:5" s="5" customFormat="1" x14ac:dyDescent="0.3">
      <c r="A304" s="16" t="s">
        <v>3</v>
      </c>
      <c r="B304" s="17" t="s">
        <v>21</v>
      </c>
      <c r="C304" s="9" t="str">
        <f t="shared" si="4"/>
        <v>2016</v>
      </c>
      <c r="D304" s="18" t="s">
        <v>74</v>
      </c>
      <c r="E304" s="19">
        <v>586.56716417910445</v>
      </c>
    </row>
    <row r="305" spans="1:5" s="5" customFormat="1" x14ac:dyDescent="0.3">
      <c r="A305" s="20" t="s">
        <v>3</v>
      </c>
      <c r="B305" s="21" t="s">
        <v>33</v>
      </c>
      <c r="C305" s="9" t="str">
        <f t="shared" si="4"/>
        <v>2016</v>
      </c>
      <c r="D305" s="22" t="s">
        <v>12</v>
      </c>
      <c r="E305" s="23">
        <v>590.22222222222217</v>
      </c>
    </row>
    <row r="306" spans="1:5" s="5" customFormat="1" x14ac:dyDescent="0.3">
      <c r="A306" s="20" t="s">
        <v>3</v>
      </c>
      <c r="B306" s="21" t="s">
        <v>34</v>
      </c>
      <c r="C306" s="9" t="str">
        <f t="shared" si="4"/>
        <v>2016</v>
      </c>
      <c r="D306" s="22" t="s">
        <v>12</v>
      </c>
      <c r="E306" s="23">
        <v>552.60273972602738</v>
      </c>
    </row>
    <row r="307" spans="1:5" s="5" customFormat="1" x14ac:dyDescent="0.3">
      <c r="A307" s="20" t="s">
        <v>3</v>
      </c>
      <c r="B307" s="21" t="s">
        <v>20</v>
      </c>
      <c r="C307" s="9" t="str">
        <f t="shared" si="4"/>
        <v>2016</v>
      </c>
      <c r="D307" s="22" t="s">
        <v>12</v>
      </c>
      <c r="E307" s="23">
        <v>734.91358024691351</v>
      </c>
    </row>
    <row r="308" spans="1:5" s="5" customFormat="1" x14ac:dyDescent="0.3">
      <c r="A308" s="20" t="s">
        <v>3</v>
      </c>
      <c r="B308" s="21" t="s">
        <v>21</v>
      </c>
      <c r="C308" s="9" t="str">
        <f t="shared" si="4"/>
        <v>2016</v>
      </c>
      <c r="D308" s="22" t="s">
        <v>12</v>
      </c>
      <c r="E308" s="23">
        <v>610.75</v>
      </c>
    </row>
    <row r="309" spans="1:5" s="5" customFormat="1" x14ac:dyDescent="0.3">
      <c r="A309" s="20" t="s">
        <v>3</v>
      </c>
      <c r="B309" s="21" t="s">
        <v>33</v>
      </c>
      <c r="C309" s="9" t="str">
        <f t="shared" si="4"/>
        <v>2016</v>
      </c>
      <c r="D309" s="22" t="s">
        <v>77</v>
      </c>
      <c r="E309" s="23">
        <v>236.0888888888889</v>
      </c>
    </row>
    <row r="310" spans="1:5" s="5" customFormat="1" x14ac:dyDescent="0.3">
      <c r="A310" s="20" t="s">
        <v>3</v>
      </c>
      <c r="B310" s="21" t="s">
        <v>34</v>
      </c>
      <c r="C310" s="9" t="str">
        <f t="shared" si="4"/>
        <v>2016</v>
      </c>
      <c r="D310" s="22" t="s">
        <v>77</v>
      </c>
      <c r="E310" s="23">
        <v>55.260273972602739</v>
      </c>
    </row>
    <row r="311" spans="1:5" s="5" customFormat="1" x14ac:dyDescent="0.3">
      <c r="A311" s="20" t="s">
        <v>3</v>
      </c>
      <c r="B311" s="21" t="s">
        <v>20</v>
      </c>
      <c r="C311" s="9" t="str">
        <f t="shared" si="4"/>
        <v>2016</v>
      </c>
      <c r="D311" s="22" t="s">
        <v>78</v>
      </c>
      <c r="E311" s="23">
        <v>104.98765432098764</v>
      </c>
    </row>
    <row r="312" spans="1:5" s="5" customFormat="1" x14ac:dyDescent="0.3">
      <c r="A312" s="20" t="s">
        <v>3</v>
      </c>
      <c r="B312" s="21" t="s">
        <v>33</v>
      </c>
      <c r="C312" s="9" t="str">
        <f t="shared" si="4"/>
        <v>2016</v>
      </c>
      <c r="D312" s="22" t="s">
        <v>79</v>
      </c>
      <c r="E312" s="23">
        <v>826.31111111111113</v>
      </c>
    </row>
    <row r="313" spans="1:5" s="5" customFormat="1" x14ac:dyDescent="0.3">
      <c r="A313" s="20" t="s">
        <v>3</v>
      </c>
      <c r="B313" s="21" t="s">
        <v>34</v>
      </c>
      <c r="C313" s="9" t="str">
        <f t="shared" si="4"/>
        <v>2016</v>
      </c>
      <c r="D313" s="22" t="s">
        <v>79</v>
      </c>
      <c r="E313" s="23">
        <v>663.12328767123279</v>
      </c>
    </row>
    <row r="314" spans="1:5" s="5" customFormat="1" x14ac:dyDescent="0.3">
      <c r="A314" s="20" t="s">
        <v>3</v>
      </c>
      <c r="B314" s="21" t="s">
        <v>20</v>
      </c>
      <c r="C314" s="9" t="str">
        <f t="shared" si="4"/>
        <v>2016</v>
      </c>
      <c r="D314" s="22" t="s">
        <v>79</v>
      </c>
      <c r="E314" s="23">
        <v>524.93827160493822</v>
      </c>
    </row>
    <row r="315" spans="1:5" s="5" customFormat="1" x14ac:dyDescent="0.3">
      <c r="A315" s="20" t="s">
        <v>3</v>
      </c>
      <c r="B315" s="21" t="s">
        <v>21</v>
      </c>
      <c r="C315" s="9" t="str">
        <f t="shared" si="4"/>
        <v>2016</v>
      </c>
      <c r="D315" s="22" t="s">
        <v>79</v>
      </c>
      <c r="E315" s="23">
        <v>1425.0833333333335</v>
      </c>
    </row>
    <row r="316" spans="1:5" s="5" customFormat="1" x14ac:dyDescent="0.3">
      <c r="A316" s="20" t="s">
        <v>3</v>
      </c>
      <c r="B316" s="21" t="s">
        <v>33</v>
      </c>
      <c r="C316" s="9" t="str">
        <f t="shared" si="4"/>
        <v>2016</v>
      </c>
      <c r="D316" s="22" t="s">
        <v>80</v>
      </c>
      <c r="E316" s="23">
        <v>1298.4888888888888</v>
      </c>
    </row>
    <row r="317" spans="1:5" s="5" customFormat="1" x14ac:dyDescent="0.3">
      <c r="A317" s="20" t="s">
        <v>3</v>
      </c>
      <c r="B317" s="21" t="s">
        <v>34</v>
      </c>
      <c r="C317" s="9" t="str">
        <f t="shared" si="4"/>
        <v>2016</v>
      </c>
      <c r="D317" s="22" t="s">
        <v>80</v>
      </c>
      <c r="E317" s="23">
        <v>939.42465753424653</v>
      </c>
    </row>
    <row r="318" spans="1:5" s="5" customFormat="1" x14ac:dyDescent="0.3">
      <c r="A318" s="20" t="s">
        <v>3</v>
      </c>
      <c r="B318" s="21" t="s">
        <v>20</v>
      </c>
      <c r="C318" s="9" t="str">
        <f t="shared" si="4"/>
        <v>2016</v>
      </c>
      <c r="D318" s="22" t="s">
        <v>80</v>
      </c>
      <c r="E318" s="23">
        <v>1312.3456790123455</v>
      </c>
    </row>
    <row r="319" spans="1:5" s="5" customFormat="1" x14ac:dyDescent="0.3">
      <c r="A319" s="20" t="s">
        <v>3</v>
      </c>
      <c r="B319" s="21" t="s">
        <v>21</v>
      </c>
      <c r="C319" s="9" t="str">
        <f t="shared" si="4"/>
        <v>2016</v>
      </c>
      <c r="D319" s="22" t="s">
        <v>80</v>
      </c>
      <c r="E319" s="23">
        <v>916.125</v>
      </c>
    </row>
    <row r="320" spans="1:5" s="5" customFormat="1" x14ac:dyDescent="0.3">
      <c r="A320" s="20" t="s">
        <v>3</v>
      </c>
      <c r="B320" s="21" t="s">
        <v>33</v>
      </c>
      <c r="C320" s="9" t="str">
        <f t="shared" si="4"/>
        <v>2016</v>
      </c>
      <c r="D320" s="22" t="s">
        <v>81</v>
      </c>
      <c r="E320" s="23">
        <v>2360.8888888888887</v>
      </c>
    </row>
    <row r="321" spans="1:5" s="5" customFormat="1" x14ac:dyDescent="0.3">
      <c r="A321" s="20" t="s">
        <v>3</v>
      </c>
      <c r="B321" s="21" t="s">
        <v>34</v>
      </c>
      <c r="C321" s="9" t="str">
        <f t="shared" si="4"/>
        <v>2016</v>
      </c>
      <c r="D321" s="22" t="s">
        <v>81</v>
      </c>
      <c r="E321" s="23">
        <v>1823.5890410958903</v>
      </c>
    </row>
    <row r="322" spans="1:5" s="5" customFormat="1" x14ac:dyDescent="0.3">
      <c r="A322" s="20" t="s">
        <v>3</v>
      </c>
      <c r="B322" s="21" t="s">
        <v>20</v>
      </c>
      <c r="C322" s="9" t="str">
        <f t="shared" ref="C322:C385" si="5">RIGHT(B322,4)</f>
        <v>2016</v>
      </c>
      <c r="D322" s="22" t="s">
        <v>81</v>
      </c>
      <c r="E322" s="23">
        <v>1574.8148148148148</v>
      </c>
    </row>
    <row r="323" spans="1:5" s="5" customFormat="1" x14ac:dyDescent="0.3">
      <c r="A323" s="20" t="s">
        <v>3</v>
      </c>
      <c r="B323" s="21" t="s">
        <v>21</v>
      </c>
      <c r="C323" s="9" t="str">
        <f t="shared" si="5"/>
        <v>2016</v>
      </c>
      <c r="D323" s="22" t="s">
        <v>81</v>
      </c>
      <c r="E323" s="23">
        <v>1934.0416666666665</v>
      </c>
    </row>
    <row r="324" spans="1:5" s="5" customFormat="1" x14ac:dyDescent="0.3">
      <c r="A324" s="24" t="s">
        <v>3</v>
      </c>
      <c r="B324" s="25">
        <v>2016</v>
      </c>
      <c r="C324" s="9" t="str">
        <f t="shared" si="5"/>
        <v>2016</v>
      </c>
      <c r="D324" s="26" t="s">
        <v>82</v>
      </c>
      <c r="E324" s="27">
        <v>11600</v>
      </c>
    </row>
    <row r="325" spans="1:5" s="5" customFormat="1" x14ac:dyDescent="0.3">
      <c r="A325" s="54" t="s">
        <v>3</v>
      </c>
      <c r="B325" s="34">
        <v>2016</v>
      </c>
      <c r="C325" s="9" t="str">
        <f t="shared" si="5"/>
        <v>2016</v>
      </c>
      <c r="D325" s="33" t="s">
        <v>138</v>
      </c>
      <c r="E325" s="35">
        <v>4900</v>
      </c>
    </row>
    <row r="326" spans="1:5" s="5" customFormat="1" x14ac:dyDescent="0.3">
      <c r="A326" s="12" t="s">
        <v>3</v>
      </c>
      <c r="B326" s="13" t="s">
        <v>36</v>
      </c>
      <c r="C326" s="9" t="str">
        <f t="shared" si="5"/>
        <v>2017</v>
      </c>
      <c r="D326" s="14" t="s">
        <v>49</v>
      </c>
      <c r="E326" s="15">
        <v>7225.8620689655163</v>
      </c>
    </row>
    <row r="327" spans="1:5" s="5" customFormat="1" x14ac:dyDescent="0.3">
      <c r="A327" s="12" t="s">
        <v>3</v>
      </c>
      <c r="B327" s="13" t="s">
        <v>37</v>
      </c>
      <c r="C327" s="9" t="str">
        <f t="shared" si="5"/>
        <v>2017</v>
      </c>
      <c r="D327" s="14" t="s">
        <v>49</v>
      </c>
      <c r="E327" s="15">
        <v>3361.1111111111109</v>
      </c>
    </row>
    <row r="328" spans="1:5" s="5" customFormat="1" x14ac:dyDescent="0.3">
      <c r="A328" s="12" t="s">
        <v>3</v>
      </c>
      <c r="B328" s="13" t="s">
        <v>22</v>
      </c>
      <c r="C328" s="9" t="str">
        <f t="shared" si="5"/>
        <v>2017</v>
      </c>
      <c r="D328" s="14" t="s">
        <v>49</v>
      </c>
      <c r="E328" s="15">
        <v>4654.4850498338874</v>
      </c>
    </row>
    <row r="329" spans="1:5" s="5" customFormat="1" x14ac:dyDescent="0.3">
      <c r="A329" s="12" t="s">
        <v>3</v>
      </c>
      <c r="B329" s="13" t="s">
        <v>23</v>
      </c>
      <c r="C329" s="9" t="str">
        <f t="shared" si="5"/>
        <v>2017</v>
      </c>
      <c r="D329" s="14" t="s">
        <v>49</v>
      </c>
      <c r="E329" s="15">
        <v>4619.5219123505976</v>
      </c>
    </row>
    <row r="330" spans="1:5" s="5" customFormat="1" x14ac:dyDescent="0.3">
      <c r="A330" s="12" t="s">
        <v>3</v>
      </c>
      <c r="B330" s="13" t="s">
        <v>36</v>
      </c>
      <c r="C330" s="9" t="str">
        <f t="shared" si="5"/>
        <v>2017</v>
      </c>
      <c r="D330" s="14" t="s">
        <v>50</v>
      </c>
      <c r="E330" s="15">
        <v>5255.1724137931033</v>
      </c>
    </row>
    <row r="331" spans="1:5" s="5" customFormat="1" x14ac:dyDescent="0.3">
      <c r="A331" s="12" t="s">
        <v>3</v>
      </c>
      <c r="B331" s="13" t="s">
        <v>37</v>
      </c>
      <c r="C331" s="9" t="str">
        <f t="shared" si="5"/>
        <v>2017</v>
      </c>
      <c r="D331" s="14" t="s">
        <v>50</v>
      </c>
      <c r="E331" s="15">
        <v>1222.2222222222222</v>
      </c>
    </row>
    <row r="332" spans="1:5" s="5" customFormat="1" x14ac:dyDescent="0.3">
      <c r="A332" s="12" t="s">
        <v>3</v>
      </c>
      <c r="B332" s="13" t="s">
        <v>22</v>
      </c>
      <c r="C332" s="9" t="str">
        <f t="shared" si="5"/>
        <v>2017</v>
      </c>
      <c r="D332" s="14" t="s">
        <v>50</v>
      </c>
      <c r="E332" s="15">
        <v>2016.9435215946846</v>
      </c>
    </row>
    <row r="333" spans="1:5" s="5" customFormat="1" x14ac:dyDescent="0.3">
      <c r="A333" s="12" t="s">
        <v>3</v>
      </c>
      <c r="B333" s="13" t="s">
        <v>23</v>
      </c>
      <c r="C333" s="9" t="str">
        <f t="shared" si="5"/>
        <v>2017</v>
      </c>
      <c r="D333" s="14" t="s">
        <v>50</v>
      </c>
      <c r="E333" s="15">
        <v>1847.8087649402389</v>
      </c>
    </row>
    <row r="334" spans="1:5" s="5" customFormat="1" x14ac:dyDescent="0.3">
      <c r="A334" s="12" t="s">
        <v>3</v>
      </c>
      <c r="B334" s="13" t="s">
        <v>36</v>
      </c>
      <c r="C334" s="9" t="str">
        <f t="shared" si="5"/>
        <v>2017</v>
      </c>
      <c r="D334" s="14" t="s">
        <v>51</v>
      </c>
      <c r="E334" s="15">
        <v>6131.0344827586205</v>
      </c>
    </row>
    <row r="335" spans="1:5" s="5" customFormat="1" x14ac:dyDescent="0.3">
      <c r="A335" s="12" t="s">
        <v>3</v>
      </c>
      <c r="B335" s="13" t="s">
        <v>37</v>
      </c>
      <c r="C335" s="9" t="str">
        <f t="shared" si="5"/>
        <v>2017</v>
      </c>
      <c r="D335" s="14" t="s">
        <v>51</v>
      </c>
      <c r="E335" s="15">
        <v>2750</v>
      </c>
    </row>
    <row r="336" spans="1:5" s="5" customFormat="1" x14ac:dyDescent="0.3">
      <c r="A336" s="12" t="s">
        <v>3</v>
      </c>
      <c r="B336" s="13" t="s">
        <v>22</v>
      </c>
      <c r="C336" s="9" t="str">
        <f t="shared" si="5"/>
        <v>2017</v>
      </c>
      <c r="D336" s="14" t="s">
        <v>51</v>
      </c>
      <c r="E336" s="15">
        <v>5119.9335548172758</v>
      </c>
    </row>
    <row r="337" spans="1:5" s="5" customFormat="1" x14ac:dyDescent="0.3">
      <c r="A337" s="12" t="s">
        <v>3</v>
      </c>
      <c r="B337" s="13" t="s">
        <v>23</v>
      </c>
      <c r="C337" s="9" t="str">
        <f t="shared" si="5"/>
        <v>2017</v>
      </c>
      <c r="D337" s="14" t="s">
        <v>51</v>
      </c>
      <c r="E337" s="15">
        <v>5235.4581673306784</v>
      </c>
    </row>
    <row r="338" spans="1:5" s="5" customFormat="1" x14ac:dyDescent="0.3">
      <c r="A338" s="12" t="s">
        <v>3</v>
      </c>
      <c r="B338" s="13" t="s">
        <v>36</v>
      </c>
      <c r="C338" s="9" t="str">
        <f t="shared" si="5"/>
        <v>2017</v>
      </c>
      <c r="D338" s="14" t="s">
        <v>52</v>
      </c>
      <c r="E338" s="15">
        <v>20363.793103448275</v>
      </c>
    </row>
    <row r="339" spans="1:5" s="5" customFormat="1" x14ac:dyDescent="0.3">
      <c r="A339" s="12" t="s">
        <v>3</v>
      </c>
      <c r="B339" s="13" t="s">
        <v>37</v>
      </c>
      <c r="C339" s="9" t="str">
        <f t="shared" si="5"/>
        <v>2017</v>
      </c>
      <c r="D339" s="14" t="s">
        <v>52</v>
      </c>
      <c r="E339" s="15">
        <v>17875</v>
      </c>
    </row>
    <row r="340" spans="1:5" s="5" customFormat="1" x14ac:dyDescent="0.3">
      <c r="A340" s="12" t="s">
        <v>3</v>
      </c>
      <c r="B340" s="13" t="s">
        <v>22</v>
      </c>
      <c r="C340" s="9" t="str">
        <f t="shared" si="5"/>
        <v>2017</v>
      </c>
      <c r="D340" s="14" t="s">
        <v>52</v>
      </c>
      <c r="E340" s="15">
        <v>13498.006644518269</v>
      </c>
    </row>
    <row r="341" spans="1:5" s="5" customFormat="1" x14ac:dyDescent="0.3">
      <c r="A341" s="12" t="s">
        <v>3</v>
      </c>
      <c r="B341" s="13" t="s">
        <v>23</v>
      </c>
      <c r="C341" s="9" t="str">
        <f t="shared" si="5"/>
        <v>2017</v>
      </c>
      <c r="D341" s="14" t="s">
        <v>52</v>
      </c>
      <c r="E341" s="15">
        <v>10162.948207171314</v>
      </c>
    </row>
    <row r="342" spans="1:5" s="6" customFormat="1" x14ac:dyDescent="0.3">
      <c r="A342" s="12" t="s">
        <v>3</v>
      </c>
      <c r="B342" s="13" t="s">
        <v>36</v>
      </c>
      <c r="C342" s="9" t="str">
        <f t="shared" si="5"/>
        <v>2017</v>
      </c>
      <c r="D342" s="14" t="s">
        <v>5</v>
      </c>
      <c r="E342" s="15">
        <v>11824.137931034484</v>
      </c>
    </row>
    <row r="343" spans="1:5" s="6" customFormat="1" x14ac:dyDescent="0.3">
      <c r="A343" s="12" t="s">
        <v>3</v>
      </c>
      <c r="B343" s="13" t="s">
        <v>37</v>
      </c>
      <c r="C343" s="9" t="str">
        <f t="shared" si="5"/>
        <v>2017</v>
      </c>
      <c r="D343" s="14" t="s">
        <v>5</v>
      </c>
      <c r="E343" s="15">
        <v>13291.666666666666</v>
      </c>
    </row>
    <row r="344" spans="1:5" s="6" customFormat="1" x14ac:dyDescent="0.3">
      <c r="A344" s="12" t="s">
        <v>3</v>
      </c>
      <c r="B344" s="13" t="s">
        <v>22</v>
      </c>
      <c r="C344" s="9" t="str">
        <f t="shared" si="5"/>
        <v>2017</v>
      </c>
      <c r="D344" s="14" t="s">
        <v>5</v>
      </c>
      <c r="E344" s="15">
        <v>13653.156146179403</v>
      </c>
    </row>
    <row r="345" spans="1:5" s="6" customFormat="1" x14ac:dyDescent="0.3">
      <c r="A345" s="12" t="s">
        <v>3</v>
      </c>
      <c r="B345" s="13" t="s">
        <v>23</v>
      </c>
      <c r="C345" s="9" t="str">
        <f t="shared" si="5"/>
        <v>2017</v>
      </c>
      <c r="D345" s="14" t="s">
        <v>5</v>
      </c>
      <c r="E345" s="15">
        <v>8315.139442231075</v>
      </c>
    </row>
    <row r="346" spans="1:5" s="6" customFormat="1" x14ac:dyDescent="0.3">
      <c r="A346" s="12" t="s">
        <v>3</v>
      </c>
      <c r="B346" s="13" t="s">
        <v>22</v>
      </c>
      <c r="C346" s="9" t="str">
        <f t="shared" si="5"/>
        <v>2017</v>
      </c>
      <c r="D346" s="14" t="s">
        <v>53</v>
      </c>
      <c r="E346" s="15">
        <v>2947.8405315614618</v>
      </c>
    </row>
    <row r="347" spans="1:5" s="6" customFormat="1" x14ac:dyDescent="0.3">
      <c r="A347" s="12" t="s">
        <v>3</v>
      </c>
      <c r="B347" s="13" t="s">
        <v>23</v>
      </c>
      <c r="C347" s="9" t="str">
        <f t="shared" si="5"/>
        <v>2017</v>
      </c>
      <c r="D347" s="14" t="s">
        <v>53</v>
      </c>
      <c r="E347" s="15">
        <v>18478.087649402391</v>
      </c>
    </row>
    <row r="348" spans="1:5" s="6" customFormat="1" x14ac:dyDescent="0.3">
      <c r="A348" s="12" t="s">
        <v>3</v>
      </c>
      <c r="B348" s="13" t="s">
        <v>22</v>
      </c>
      <c r="C348" s="9" t="str">
        <f t="shared" si="5"/>
        <v>2017</v>
      </c>
      <c r="D348" s="14" t="s">
        <v>54</v>
      </c>
      <c r="E348" s="15">
        <v>4809.6345514950171</v>
      </c>
    </row>
    <row r="349" spans="1:5" s="6" customFormat="1" x14ac:dyDescent="0.3">
      <c r="A349" s="12" t="s">
        <v>3</v>
      </c>
      <c r="B349" s="13" t="s">
        <v>23</v>
      </c>
      <c r="C349" s="9" t="str">
        <f t="shared" si="5"/>
        <v>2017</v>
      </c>
      <c r="D349" s="14" t="s">
        <v>54</v>
      </c>
      <c r="E349" s="15">
        <v>12934.661354581674</v>
      </c>
    </row>
    <row r="350" spans="1:5" s="6" customFormat="1" x14ac:dyDescent="0.3">
      <c r="A350" s="12" t="s">
        <v>3</v>
      </c>
      <c r="B350" s="13" t="s">
        <v>23</v>
      </c>
      <c r="C350" s="9" t="str">
        <f t="shared" si="5"/>
        <v>2017</v>
      </c>
      <c r="D350" s="14" t="s">
        <v>55</v>
      </c>
      <c r="E350" s="15">
        <v>15706.374501992032</v>
      </c>
    </row>
    <row r="351" spans="1:5" s="6" customFormat="1" x14ac:dyDescent="0.3">
      <c r="A351" s="16" t="s">
        <v>3</v>
      </c>
      <c r="B351" s="17" t="s">
        <v>36</v>
      </c>
      <c r="C351" s="9" t="str">
        <f t="shared" si="5"/>
        <v>2017</v>
      </c>
      <c r="D351" s="18" t="s">
        <v>65</v>
      </c>
      <c r="E351" s="19">
        <v>716.77852348993281</v>
      </c>
    </row>
    <row r="352" spans="1:5" s="6" customFormat="1" x14ac:dyDescent="0.3">
      <c r="A352" s="16" t="s">
        <v>3</v>
      </c>
      <c r="B352" s="17" t="s">
        <v>36</v>
      </c>
      <c r="C352" s="9" t="str">
        <f t="shared" si="5"/>
        <v>2017</v>
      </c>
      <c r="D352" s="18" t="s">
        <v>67</v>
      </c>
      <c r="E352" s="19">
        <v>1553.020134228188</v>
      </c>
    </row>
    <row r="353" spans="1:5" s="6" customFormat="1" x14ac:dyDescent="0.3">
      <c r="A353" s="16" t="s">
        <v>3</v>
      </c>
      <c r="B353" s="17" t="s">
        <v>37</v>
      </c>
      <c r="C353" s="9" t="str">
        <f t="shared" si="5"/>
        <v>2017</v>
      </c>
      <c r="D353" s="18" t="s">
        <v>67</v>
      </c>
      <c r="E353" s="19">
        <v>1254</v>
      </c>
    </row>
    <row r="354" spans="1:5" s="6" customFormat="1" x14ac:dyDescent="0.3">
      <c r="A354" s="16" t="s">
        <v>3</v>
      </c>
      <c r="B354" s="17" t="s">
        <v>22</v>
      </c>
      <c r="C354" s="9" t="str">
        <f t="shared" si="5"/>
        <v>2017</v>
      </c>
      <c r="D354" s="18" t="s">
        <v>67</v>
      </c>
      <c r="E354" s="19">
        <v>1471.4285714285713</v>
      </c>
    </row>
    <row r="355" spans="1:5" s="6" customFormat="1" x14ac:dyDescent="0.3">
      <c r="A355" s="16" t="s">
        <v>3</v>
      </c>
      <c r="B355" s="17" t="s">
        <v>23</v>
      </c>
      <c r="C355" s="9" t="str">
        <f t="shared" si="5"/>
        <v>2017</v>
      </c>
      <c r="D355" s="18" t="s">
        <v>67</v>
      </c>
      <c r="E355" s="19">
        <v>2675.6756756756763</v>
      </c>
    </row>
    <row r="356" spans="1:5" s="6" customFormat="1" x14ac:dyDescent="0.3">
      <c r="A356" s="16" t="s">
        <v>3</v>
      </c>
      <c r="B356" s="17" t="s">
        <v>36</v>
      </c>
      <c r="C356" s="9" t="str">
        <f t="shared" si="5"/>
        <v>2017</v>
      </c>
      <c r="D356" s="18" t="s">
        <v>70</v>
      </c>
      <c r="E356" s="19">
        <v>1433.5570469798656</v>
      </c>
    </row>
    <row r="357" spans="1:5" s="6" customFormat="1" x14ac:dyDescent="0.3">
      <c r="A357" s="16" t="s">
        <v>3</v>
      </c>
      <c r="B357" s="17" t="s">
        <v>37</v>
      </c>
      <c r="C357" s="9" t="str">
        <f t="shared" si="5"/>
        <v>2017</v>
      </c>
      <c r="D357" s="18" t="s">
        <v>70</v>
      </c>
      <c r="E357" s="19">
        <v>2850</v>
      </c>
    </row>
    <row r="358" spans="1:5" s="6" customFormat="1" x14ac:dyDescent="0.3">
      <c r="A358" s="16" t="s">
        <v>3</v>
      </c>
      <c r="B358" s="17" t="s">
        <v>37</v>
      </c>
      <c r="C358" s="9" t="str">
        <f t="shared" si="5"/>
        <v>2017</v>
      </c>
      <c r="D358" s="18" t="s">
        <v>8</v>
      </c>
      <c r="E358" s="19">
        <v>912</v>
      </c>
    </row>
    <row r="359" spans="1:5" s="6" customFormat="1" x14ac:dyDescent="0.3">
      <c r="A359" s="16" t="s">
        <v>3</v>
      </c>
      <c r="B359" s="17" t="s">
        <v>22</v>
      </c>
      <c r="C359" s="9" t="str">
        <f t="shared" si="5"/>
        <v>2017</v>
      </c>
      <c r="D359" s="18" t="s">
        <v>8</v>
      </c>
      <c r="E359" s="19">
        <v>2942.8571428571427</v>
      </c>
    </row>
    <row r="360" spans="1:5" s="6" customFormat="1" x14ac:dyDescent="0.3">
      <c r="A360" s="16" t="s">
        <v>3</v>
      </c>
      <c r="B360" s="17" t="s">
        <v>23</v>
      </c>
      <c r="C360" s="9" t="str">
        <f t="shared" si="5"/>
        <v>2017</v>
      </c>
      <c r="D360" s="18" t="s">
        <v>8</v>
      </c>
      <c r="E360" s="19">
        <v>2140.5405405405409</v>
      </c>
    </row>
    <row r="361" spans="1:5" s="6" customFormat="1" x14ac:dyDescent="0.3">
      <c r="A361" s="16" t="s">
        <v>3</v>
      </c>
      <c r="B361" s="17" t="s">
        <v>36</v>
      </c>
      <c r="C361" s="9" t="str">
        <f t="shared" si="5"/>
        <v>2017</v>
      </c>
      <c r="D361" s="18" t="s">
        <v>9</v>
      </c>
      <c r="E361" s="19">
        <v>1612.7516778523488</v>
      </c>
    </row>
    <row r="362" spans="1:5" s="6" customFormat="1" x14ac:dyDescent="0.3">
      <c r="A362" s="16" t="s">
        <v>3</v>
      </c>
      <c r="B362" s="17" t="s">
        <v>37</v>
      </c>
      <c r="C362" s="9" t="str">
        <f t="shared" si="5"/>
        <v>2017</v>
      </c>
      <c r="D362" s="18" t="s">
        <v>9</v>
      </c>
      <c r="E362" s="19">
        <v>1824</v>
      </c>
    </row>
    <row r="363" spans="1:5" s="6" customFormat="1" x14ac:dyDescent="0.3">
      <c r="A363" s="16" t="s">
        <v>3</v>
      </c>
      <c r="B363" s="17" t="s">
        <v>22</v>
      </c>
      <c r="C363" s="9" t="str">
        <f t="shared" si="5"/>
        <v>2017</v>
      </c>
      <c r="D363" s="18" t="s">
        <v>9</v>
      </c>
      <c r="E363" s="19">
        <v>2603.2967032967031</v>
      </c>
    </row>
    <row r="364" spans="1:5" s="6" customFormat="1" x14ac:dyDescent="0.3">
      <c r="A364" s="16" t="s">
        <v>3</v>
      </c>
      <c r="B364" s="17" t="s">
        <v>23</v>
      </c>
      <c r="C364" s="9" t="str">
        <f t="shared" si="5"/>
        <v>2017</v>
      </c>
      <c r="D364" s="18" t="s">
        <v>9</v>
      </c>
      <c r="E364" s="19">
        <v>2497.2972972972975</v>
      </c>
    </row>
    <row r="365" spans="1:5" s="6" customFormat="1" x14ac:dyDescent="0.3">
      <c r="A365" s="16" t="s">
        <v>3</v>
      </c>
      <c r="B365" s="17" t="s">
        <v>36</v>
      </c>
      <c r="C365" s="9" t="str">
        <f t="shared" si="5"/>
        <v>2017</v>
      </c>
      <c r="D365" s="18" t="s">
        <v>11</v>
      </c>
      <c r="E365" s="19">
        <v>418.12080536912748</v>
      </c>
    </row>
    <row r="366" spans="1:5" s="6" customFormat="1" x14ac:dyDescent="0.3">
      <c r="A366" s="16" t="s">
        <v>3</v>
      </c>
      <c r="B366" s="17" t="s">
        <v>37</v>
      </c>
      <c r="C366" s="9" t="str">
        <f t="shared" si="5"/>
        <v>2017</v>
      </c>
      <c r="D366" s="18" t="s">
        <v>11</v>
      </c>
      <c r="E366" s="19">
        <v>3648</v>
      </c>
    </row>
    <row r="367" spans="1:5" s="6" customFormat="1" x14ac:dyDescent="0.3">
      <c r="A367" s="16" t="s">
        <v>3</v>
      </c>
      <c r="B367" s="17" t="s">
        <v>22</v>
      </c>
      <c r="C367" s="9" t="str">
        <f t="shared" si="5"/>
        <v>2017</v>
      </c>
      <c r="D367" s="18" t="s">
        <v>11</v>
      </c>
      <c r="E367" s="19">
        <v>2716.4835164835167</v>
      </c>
    </row>
    <row r="368" spans="1:5" s="6" customFormat="1" x14ac:dyDescent="0.3">
      <c r="A368" s="16" t="s">
        <v>3</v>
      </c>
      <c r="B368" s="17" t="s">
        <v>23</v>
      </c>
      <c r="C368" s="9" t="str">
        <f t="shared" si="5"/>
        <v>2017</v>
      </c>
      <c r="D368" s="18" t="s">
        <v>11</v>
      </c>
      <c r="E368" s="19">
        <v>4548.6486486486483</v>
      </c>
    </row>
    <row r="369" spans="1:5" s="6" customFormat="1" x14ac:dyDescent="0.3">
      <c r="A369" s="16" t="s">
        <v>3</v>
      </c>
      <c r="B369" s="17" t="s">
        <v>36</v>
      </c>
      <c r="C369" s="9" t="str">
        <f t="shared" si="5"/>
        <v>2017</v>
      </c>
      <c r="D369" s="18" t="s">
        <v>72</v>
      </c>
      <c r="E369" s="19">
        <v>2628.1879194630869</v>
      </c>
    </row>
    <row r="370" spans="1:5" s="6" customFormat="1" x14ac:dyDescent="0.3">
      <c r="A370" s="16" t="s">
        <v>3</v>
      </c>
      <c r="B370" s="17" t="s">
        <v>36</v>
      </c>
      <c r="C370" s="9" t="str">
        <f t="shared" si="5"/>
        <v>2017</v>
      </c>
      <c r="D370" s="18" t="s">
        <v>74</v>
      </c>
      <c r="E370" s="19">
        <v>537.58389261744958</v>
      </c>
    </row>
    <row r="371" spans="1:5" s="6" customFormat="1" x14ac:dyDescent="0.3">
      <c r="A371" s="16" t="s">
        <v>3</v>
      </c>
      <c r="B371" s="17" t="s">
        <v>37</v>
      </c>
      <c r="C371" s="9" t="str">
        <f t="shared" si="5"/>
        <v>2017</v>
      </c>
      <c r="D371" s="18" t="s">
        <v>74</v>
      </c>
      <c r="E371" s="19">
        <v>912</v>
      </c>
    </row>
    <row r="372" spans="1:5" s="6" customFormat="1" x14ac:dyDescent="0.3">
      <c r="A372" s="16" t="s">
        <v>3</v>
      </c>
      <c r="B372" s="17" t="s">
        <v>22</v>
      </c>
      <c r="C372" s="9" t="str">
        <f t="shared" si="5"/>
        <v>2017</v>
      </c>
      <c r="D372" s="18" t="s">
        <v>74</v>
      </c>
      <c r="E372" s="19">
        <v>565.93406593406587</v>
      </c>
    </row>
    <row r="373" spans="1:5" s="6" customFormat="1" x14ac:dyDescent="0.3">
      <c r="A373" s="16" t="s">
        <v>3</v>
      </c>
      <c r="B373" s="17" t="s">
        <v>23</v>
      </c>
      <c r="C373" s="9" t="str">
        <f t="shared" si="5"/>
        <v>2017</v>
      </c>
      <c r="D373" s="18" t="s">
        <v>74</v>
      </c>
      <c r="E373" s="19">
        <v>1337.8378378378379</v>
      </c>
    </row>
    <row r="374" spans="1:5" s="6" customFormat="1" x14ac:dyDescent="0.3">
      <c r="A374" s="20" t="s">
        <v>3</v>
      </c>
      <c r="B374" s="21" t="s">
        <v>36</v>
      </c>
      <c r="C374" s="9" t="str">
        <f t="shared" si="5"/>
        <v>2017</v>
      </c>
      <c r="D374" s="22" t="s">
        <v>12</v>
      </c>
      <c r="E374" s="23">
        <v>964.56410256410254</v>
      </c>
    </row>
    <row r="375" spans="1:5" s="6" customFormat="1" x14ac:dyDescent="0.3">
      <c r="A375" s="20" t="s">
        <v>3</v>
      </c>
      <c r="B375" s="21" t="s">
        <v>37</v>
      </c>
      <c r="C375" s="9" t="str">
        <f t="shared" si="5"/>
        <v>2017</v>
      </c>
      <c r="D375" s="22" t="s">
        <v>12</v>
      </c>
      <c r="E375" s="23">
        <v>787.3125</v>
      </c>
    </row>
    <row r="376" spans="1:5" s="6" customFormat="1" x14ac:dyDescent="0.3">
      <c r="A376" s="20" t="s">
        <v>3</v>
      </c>
      <c r="B376" s="21" t="s">
        <v>22</v>
      </c>
      <c r="C376" s="9" t="str">
        <f t="shared" si="5"/>
        <v>2017</v>
      </c>
      <c r="D376" s="22" t="s">
        <v>12</v>
      </c>
      <c r="E376" s="23">
        <v>311.01449275362319</v>
      </c>
    </row>
    <row r="377" spans="1:5" s="6" customFormat="1" x14ac:dyDescent="0.3">
      <c r="A377" s="20" t="s">
        <v>3</v>
      </c>
      <c r="B377" s="21" t="s">
        <v>23</v>
      </c>
      <c r="C377" s="9" t="str">
        <f t="shared" si="5"/>
        <v>2017</v>
      </c>
      <c r="D377" s="22" t="s">
        <v>12</v>
      </c>
      <c r="E377" s="23">
        <v>1170.8695652173913</v>
      </c>
    </row>
    <row r="378" spans="1:5" s="6" customFormat="1" x14ac:dyDescent="0.3">
      <c r="A378" s="20" t="s">
        <v>3</v>
      </c>
      <c r="B378" s="21" t="s">
        <v>36</v>
      </c>
      <c r="C378" s="9" t="str">
        <f t="shared" si="5"/>
        <v>2017</v>
      </c>
      <c r="D378" s="22" t="s">
        <v>77</v>
      </c>
      <c r="E378" s="23">
        <v>206.69230769230771</v>
      </c>
    </row>
    <row r="379" spans="1:5" s="6" customFormat="1" x14ac:dyDescent="0.3">
      <c r="A379" s="20" t="s">
        <v>3</v>
      </c>
      <c r="B379" s="21" t="s">
        <v>37</v>
      </c>
      <c r="C379" s="9" t="str">
        <f t="shared" si="5"/>
        <v>2017</v>
      </c>
      <c r="D379" s="22" t="s">
        <v>77</v>
      </c>
      <c r="E379" s="23">
        <v>65.609375</v>
      </c>
    </row>
    <row r="380" spans="1:5" s="6" customFormat="1" x14ac:dyDescent="0.3">
      <c r="A380" s="20" t="s">
        <v>3</v>
      </c>
      <c r="B380" s="21" t="s">
        <v>22</v>
      </c>
      <c r="C380" s="9" t="str">
        <f t="shared" si="5"/>
        <v>2017</v>
      </c>
      <c r="D380" s="22" t="s">
        <v>77</v>
      </c>
      <c r="E380" s="23">
        <v>62.20289855072464</v>
      </c>
    </row>
    <row r="381" spans="1:5" s="6" customFormat="1" x14ac:dyDescent="0.3">
      <c r="A381" s="20" t="s">
        <v>3</v>
      </c>
      <c r="B381" s="21" t="s">
        <v>36</v>
      </c>
      <c r="C381" s="9" t="str">
        <f t="shared" si="5"/>
        <v>2017</v>
      </c>
      <c r="D381" s="22" t="s">
        <v>78</v>
      </c>
      <c r="E381" s="23">
        <v>137.7948717948718</v>
      </c>
    </row>
    <row r="382" spans="1:5" s="6" customFormat="1" x14ac:dyDescent="0.3">
      <c r="A382" s="20" t="s">
        <v>3</v>
      </c>
      <c r="B382" s="21" t="s">
        <v>37</v>
      </c>
      <c r="C382" s="9" t="str">
        <f t="shared" si="5"/>
        <v>2017</v>
      </c>
      <c r="D382" s="22" t="s">
        <v>78</v>
      </c>
      <c r="E382" s="23">
        <v>65.609375</v>
      </c>
    </row>
    <row r="383" spans="1:5" s="6" customFormat="1" x14ac:dyDescent="0.3">
      <c r="A383" s="20" t="s">
        <v>3</v>
      </c>
      <c r="B383" s="21" t="s">
        <v>22</v>
      </c>
      <c r="C383" s="9" t="str">
        <f t="shared" si="5"/>
        <v>2017</v>
      </c>
      <c r="D383" s="22" t="s">
        <v>78</v>
      </c>
      <c r="E383" s="23">
        <v>186.60869565217391</v>
      </c>
    </row>
    <row r="384" spans="1:5" s="6" customFormat="1" x14ac:dyDescent="0.3">
      <c r="A384" s="20" t="s">
        <v>3</v>
      </c>
      <c r="B384" s="21" t="s">
        <v>23</v>
      </c>
      <c r="C384" s="9" t="str">
        <f t="shared" si="5"/>
        <v>2017</v>
      </c>
      <c r="D384" s="22" t="s">
        <v>78</v>
      </c>
      <c r="E384" s="23">
        <v>117.08695652173913</v>
      </c>
    </row>
    <row r="385" spans="1:5" s="6" customFormat="1" x14ac:dyDescent="0.3">
      <c r="A385" s="20" t="s">
        <v>3</v>
      </c>
      <c r="B385" s="21" t="s">
        <v>36</v>
      </c>
      <c r="C385" s="9" t="str">
        <f t="shared" si="5"/>
        <v>2017</v>
      </c>
      <c r="D385" s="22" t="s">
        <v>79</v>
      </c>
      <c r="E385" s="23">
        <v>895.66666666666663</v>
      </c>
    </row>
    <row r="386" spans="1:5" s="6" customFormat="1" x14ac:dyDescent="0.3">
      <c r="A386" s="20" t="s">
        <v>3</v>
      </c>
      <c r="B386" s="21" t="s">
        <v>37</v>
      </c>
      <c r="C386" s="9" t="str">
        <f t="shared" ref="C386:C449" si="6">RIGHT(B386,4)</f>
        <v>2017</v>
      </c>
      <c r="D386" s="22" t="s">
        <v>79</v>
      </c>
      <c r="E386" s="23">
        <v>787.3125</v>
      </c>
    </row>
    <row r="387" spans="1:5" s="6" customFormat="1" x14ac:dyDescent="0.3">
      <c r="A387" s="20" t="s">
        <v>3</v>
      </c>
      <c r="B387" s="21" t="s">
        <v>22</v>
      </c>
      <c r="C387" s="9" t="str">
        <f t="shared" si="6"/>
        <v>2017</v>
      </c>
      <c r="D387" s="22" t="s">
        <v>79</v>
      </c>
      <c r="E387" s="23">
        <v>746.43478260869563</v>
      </c>
    </row>
    <row r="388" spans="1:5" s="6" customFormat="1" x14ac:dyDescent="0.3">
      <c r="A388" s="20" t="s">
        <v>3</v>
      </c>
      <c r="B388" s="21" t="s">
        <v>23</v>
      </c>
      <c r="C388" s="9" t="str">
        <f t="shared" si="6"/>
        <v>2017</v>
      </c>
      <c r="D388" s="22" t="s">
        <v>79</v>
      </c>
      <c r="E388" s="23">
        <v>819.60869565217399</v>
      </c>
    </row>
    <row r="389" spans="1:5" s="6" customFormat="1" x14ac:dyDescent="0.3">
      <c r="A389" s="20" t="s">
        <v>3</v>
      </c>
      <c r="B389" s="21" t="s">
        <v>36</v>
      </c>
      <c r="C389" s="9" t="str">
        <f t="shared" si="6"/>
        <v>2017</v>
      </c>
      <c r="D389" s="22" t="s">
        <v>80</v>
      </c>
      <c r="E389" s="23">
        <v>757.87179487179492</v>
      </c>
    </row>
    <row r="390" spans="1:5" s="6" customFormat="1" x14ac:dyDescent="0.3">
      <c r="A390" s="20" t="s">
        <v>3</v>
      </c>
      <c r="B390" s="21" t="s">
        <v>37</v>
      </c>
      <c r="C390" s="9" t="str">
        <f t="shared" si="6"/>
        <v>2017</v>
      </c>
      <c r="D390" s="22" t="s">
        <v>80</v>
      </c>
      <c r="E390" s="23">
        <v>590.484375</v>
      </c>
    </row>
    <row r="391" spans="1:5" s="6" customFormat="1" x14ac:dyDescent="0.3">
      <c r="A391" s="20" t="s">
        <v>3</v>
      </c>
      <c r="B391" s="21" t="s">
        <v>22</v>
      </c>
      <c r="C391" s="9" t="str">
        <f t="shared" si="6"/>
        <v>2017</v>
      </c>
      <c r="D391" s="22" t="s">
        <v>80</v>
      </c>
      <c r="E391" s="23">
        <v>1368.463768115942</v>
      </c>
    </row>
    <row r="392" spans="1:5" s="6" customFormat="1" x14ac:dyDescent="0.3">
      <c r="A392" s="20" t="s">
        <v>3</v>
      </c>
      <c r="B392" s="21" t="s">
        <v>23</v>
      </c>
      <c r="C392" s="9" t="str">
        <f t="shared" si="6"/>
        <v>2017</v>
      </c>
      <c r="D392" s="22" t="s">
        <v>80</v>
      </c>
      <c r="E392" s="23">
        <v>1170.8695652173913</v>
      </c>
    </row>
    <row r="393" spans="1:5" s="6" customFormat="1" x14ac:dyDescent="0.3">
      <c r="A393" s="20" t="s">
        <v>3</v>
      </c>
      <c r="B393" s="21" t="s">
        <v>36</v>
      </c>
      <c r="C393" s="9" t="str">
        <f t="shared" si="6"/>
        <v>2017</v>
      </c>
      <c r="D393" s="22" t="s">
        <v>81</v>
      </c>
      <c r="E393" s="23">
        <v>2411.4102564102564</v>
      </c>
    </row>
    <row r="394" spans="1:5" s="6" customFormat="1" x14ac:dyDescent="0.3">
      <c r="A394" s="20" t="s">
        <v>3</v>
      </c>
      <c r="B394" s="21" t="s">
        <v>37</v>
      </c>
      <c r="C394" s="9" t="str">
        <f t="shared" si="6"/>
        <v>2017</v>
      </c>
      <c r="D394" s="22" t="s">
        <v>81</v>
      </c>
      <c r="E394" s="23">
        <v>1902.671875</v>
      </c>
    </row>
    <row r="395" spans="1:5" s="6" customFormat="1" x14ac:dyDescent="0.3">
      <c r="A395" s="20" t="s">
        <v>3</v>
      </c>
      <c r="B395" s="21" t="s">
        <v>22</v>
      </c>
      <c r="C395" s="9" t="str">
        <f t="shared" si="6"/>
        <v>2017</v>
      </c>
      <c r="D395" s="22" t="s">
        <v>81</v>
      </c>
      <c r="E395" s="23">
        <v>1617.2753623188405</v>
      </c>
    </row>
    <row r="396" spans="1:5" s="6" customFormat="1" x14ac:dyDescent="0.3">
      <c r="A396" s="20" t="s">
        <v>3</v>
      </c>
      <c r="B396" s="21" t="s">
        <v>23</v>
      </c>
      <c r="C396" s="9" t="str">
        <f t="shared" si="6"/>
        <v>2017</v>
      </c>
      <c r="D396" s="22" t="s">
        <v>81</v>
      </c>
      <c r="E396" s="23">
        <v>2107.5652173913045</v>
      </c>
    </row>
    <row r="397" spans="1:5" s="6" customFormat="1" x14ac:dyDescent="0.3">
      <c r="A397" s="24" t="s">
        <v>3</v>
      </c>
      <c r="B397" s="25">
        <v>2017</v>
      </c>
      <c r="C397" s="9" t="str">
        <f t="shared" si="6"/>
        <v>2017</v>
      </c>
      <c r="D397" s="26" t="s">
        <v>82</v>
      </c>
      <c r="E397" s="27">
        <v>17700</v>
      </c>
    </row>
    <row r="398" spans="1:5" s="6" customFormat="1" x14ac:dyDescent="0.3">
      <c r="A398" s="54" t="s">
        <v>3</v>
      </c>
      <c r="B398" s="34">
        <v>2017</v>
      </c>
      <c r="C398" s="9" t="str">
        <f t="shared" si="6"/>
        <v>2017</v>
      </c>
      <c r="D398" s="33" t="s">
        <v>138</v>
      </c>
      <c r="E398" s="35">
        <v>7200</v>
      </c>
    </row>
    <row r="399" spans="1:5" s="6" customFormat="1" x14ac:dyDescent="0.3">
      <c r="A399" s="12" t="s">
        <v>3</v>
      </c>
      <c r="B399" s="13" t="s">
        <v>38</v>
      </c>
      <c r="C399" s="9" t="str">
        <f t="shared" si="6"/>
        <v>2018</v>
      </c>
      <c r="D399" s="14" t="s">
        <v>49</v>
      </c>
      <c r="E399" s="15">
        <v>4818.461538461539</v>
      </c>
    </row>
    <row r="400" spans="1:5" s="6" customFormat="1" x14ac:dyDescent="0.3">
      <c r="A400" s="12" t="s">
        <v>3</v>
      </c>
      <c r="B400" s="13" t="s">
        <v>39</v>
      </c>
      <c r="C400" s="9" t="str">
        <f t="shared" si="6"/>
        <v>2018</v>
      </c>
      <c r="D400" s="14" t="s">
        <v>49</v>
      </c>
      <c r="E400" s="15">
        <v>3348.6486486486488</v>
      </c>
    </row>
    <row r="401" spans="1:5" s="6" customFormat="1" x14ac:dyDescent="0.3">
      <c r="A401" s="12" t="s">
        <v>3</v>
      </c>
      <c r="B401" s="13" t="s">
        <v>24</v>
      </c>
      <c r="C401" s="9" t="str">
        <f t="shared" si="6"/>
        <v>2018</v>
      </c>
      <c r="D401" s="14" t="s">
        <v>49</v>
      </c>
      <c r="E401" s="15">
        <v>3458.0645161290322</v>
      </c>
    </row>
    <row r="402" spans="1:5" s="6" customFormat="1" x14ac:dyDescent="0.3">
      <c r="A402" s="12" t="s">
        <v>3</v>
      </c>
      <c r="B402" s="13" t="s">
        <v>38</v>
      </c>
      <c r="C402" s="9" t="str">
        <f t="shared" si="6"/>
        <v>2018</v>
      </c>
      <c r="D402" s="14" t="s">
        <v>50</v>
      </c>
      <c r="E402" s="15">
        <v>2007.6923076923078</v>
      </c>
    </row>
    <row r="403" spans="1:5" s="6" customFormat="1" x14ac:dyDescent="0.3">
      <c r="A403" s="12" t="s">
        <v>3</v>
      </c>
      <c r="B403" s="13" t="s">
        <v>39</v>
      </c>
      <c r="C403" s="9" t="str">
        <f t="shared" si="6"/>
        <v>2018</v>
      </c>
      <c r="D403" s="14" t="s">
        <v>50</v>
      </c>
      <c r="E403" s="15">
        <v>1116.2162162162163</v>
      </c>
    </row>
    <row r="404" spans="1:5" s="6" customFormat="1" x14ac:dyDescent="0.3">
      <c r="A404" s="12" t="s">
        <v>3</v>
      </c>
      <c r="B404" s="13" t="s">
        <v>24</v>
      </c>
      <c r="C404" s="9" t="str">
        <f t="shared" si="6"/>
        <v>2018</v>
      </c>
      <c r="D404" s="14" t="s">
        <v>50</v>
      </c>
      <c r="E404" s="15">
        <v>2377.4193548387098</v>
      </c>
    </row>
    <row r="405" spans="1:5" s="6" customFormat="1" x14ac:dyDescent="0.3">
      <c r="A405" s="12" t="s">
        <v>3</v>
      </c>
      <c r="B405" s="13" t="s">
        <v>38</v>
      </c>
      <c r="C405" s="9" t="str">
        <f t="shared" si="6"/>
        <v>2018</v>
      </c>
      <c r="D405" s="14" t="s">
        <v>51</v>
      </c>
      <c r="E405" s="15">
        <v>4015.3846153846157</v>
      </c>
    </row>
    <row r="406" spans="1:5" s="6" customFormat="1" x14ac:dyDescent="0.3">
      <c r="A406" s="12" t="s">
        <v>3</v>
      </c>
      <c r="B406" s="13" t="s">
        <v>39</v>
      </c>
      <c r="C406" s="9" t="str">
        <f t="shared" si="6"/>
        <v>2018</v>
      </c>
      <c r="D406" s="14" t="s">
        <v>51</v>
      </c>
      <c r="E406" s="15">
        <v>3348.6486486486488</v>
      </c>
    </row>
    <row r="407" spans="1:5" s="6" customFormat="1" x14ac:dyDescent="0.3">
      <c r="A407" s="12" t="s">
        <v>3</v>
      </c>
      <c r="B407" s="13" t="s">
        <v>24</v>
      </c>
      <c r="C407" s="9" t="str">
        <f t="shared" si="6"/>
        <v>2018</v>
      </c>
      <c r="D407" s="14" t="s">
        <v>51</v>
      </c>
      <c r="E407" s="15">
        <v>2593.5483870967741</v>
      </c>
    </row>
    <row r="408" spans="1:5" s="6" customFormat="1" x14ac:dyDescent="0.3">
      <c r="A408" s="12" t="s">
        <v>3</v>
      </c>
      <c r="B408" s="13" t="s">
        <v>38</v>
      </c>
      <c r="C408" s="9" t="str">
        <f t="shared" si="6"/>
        <v>2018</v>
      </c>
      <c r="D408" s="14" t="s">
        <v>52</v>
      </c>
      <c r="E408" s="15">
        <v>5822.3076923076924</v>
      </c>
    </row>
    <row r="409" spans="1:5" s="6" customFormat="1" x14ac:dyDescent="0.3">
      <c r="A409" s="12" t="s">
        <v>3</v>
      </c>
      <c r="B409" s="13" t="s">
        <v>39</v>
      </c>
      <c r="C409" s="9" t="str">
        <f t="shared" si="6"/>
        <v>2018</v>
      </c>
      <c r="D409" s="14" t="s">
        <v>52</v>
      </c>
      <c r="E409" s="15">
        <v>6697.2972972972975</v>
      </c>
    </row>
    <row r="410" spans="1:5" s="6" customFormat="1" x14ac:dyDescent="0.3">
      <c r="A410" s="12" t="s">
        <v>3</v>
      </c>
      <c r="B410" s="13" t="s">
        <v>24</v>
      </c>
      <c r="C410" s="9" t="str">
        <f t="shared" si="6"/>
        <v>2018</v>
      </c>
      <c r="D410" s="14" t="s">
        <v>52</v>
      </c>
      <c r="E410" s="15">
        <v>4970.9677419354839</v>
      </c>
    </row>
    <row r="411" spans="1:5" s="6" customFormat="1" x14ac:dyDescent="0.3">
      <c r="A411" s="12" t="s">
        <v>3</v>
      </c>
      <c r="B411" s="13" t="s">
        <v>25</v>
      </c>
      <c r="C411" s="9" t="str">
        <f t="shared" si="6"/>
        <v>2018</v>
      </c>
      <c r="D411" s="14" t="s">
        <v>52</v>
      </c>
      <c r="E411" s="15">
        <v>4513.7055837563457</v>
      </c>
    </row>
    <row r="412" spans="1:5" s="6" customFormat="1" x14ac:dyDescent="0.3">
      <c r="A412" s="12" t="s">
        <v>3</v>
      </c>
      <c r="B412" s="13" t="s">
        <v>38</v>
      </c>
      <c r="C412" s="9" t="str">
        <f t="shared" si="6"/>
        <v>2018</v>
      </c>
      <c r="D412" s="14" t="s">
        <v>5</v>
      </c>
      <c r="E412" s="15">
        <v>3814.6153846153848</v>
      </c>
    </row>
    <row r="413" spans="1:5" s="6" customFormat="1" x14ac:dyDescent="0.3">
      <c r="A413" s="12" t="s">
        <v>3</v>
      </c>
      <c r="B413" s="13" t="s">
        <v>39</v>
      </c>
      <c r="C413" s="9" t="str">
        <f t="shared" si="6"/>
        <v>2018</v>
      </c>
      <c r="D413" s="14" t="s">
        <v>5</v>
      </c>
      <c r="E413" s="15">
        <v>4241.6216216216217</v>
      </c>
    </row>
    <row r="414" spans="1:5" s="6" customFormat="1" x14ac:dyDescent="0.3">
      <c r="A414" s="12" t="s">
        <v>3</v>
      </c>
      <c r="B414" s="13" t="s">
        <v>24</v>
      </c>
      <c r="C414" s="9" t="str">
        <f t="shared" si="6"/>
        <v>2018</v>
      </c>
      <c r="D414" s="14" t="s">
        <v>5</v>
      </c>
      <c r="E414" s="15">
        <v>4322.5806451612907</v>
      </c>
    </row>
    <row r="415" spans="1:5" s="6" customFormat="1" x14ac:dyDescent="0.3">
      <c r="A415" s="12" t="s">
        <v>3</v>
      </c>
      <c r="B415" s="13" t="s">
        <v>25</v>
      </c>
      <c r="C415" s="9" t="str">
        <f t="shared" si="6"/>
        <v>2018</v>
      </c>
      <c r="D415" s="14" t="s">
        <v>5</v>
      </c>
      <c r="E415" s="15">
        <v>2083.2487309644671</v>
      </c>
    </row>
    <row r="416" spans="1:5" s="6" customFormat="1" x14ac:dyDescent="0.3">
      <c r="A416" s="12" t="s">
        <v>3</v>
      </c>
      <c r="B416" s="13" t="s">
        <v>38</v>
      </c>
      <c r="C416" s="9" t="str">
        <f t="shared" si="6"/>
        <v>2018</v>
      </c>
      <c r="D416" s="14" t="s">
        <v>53</v>
      </c>
      <c r="E416" s="15">
        <v>12246.923076923076</v>
      </c>
    </row>
    <row r="417" spans="1:5" s="6" customFormat="1" x14ac:dyDescent="0.3">
      <c r="A417" s="12" t="s">
        <v>3</v>
      </c>
      <c r="B417" s="13" t="s">
        <v>39</v>
      </c>
      <c r="C417" s="9" t="str">
        <f t="shared" si="6"/>
        <v>2018</v>
      </c>
      <c r="D417" s="14" t="s">
        <v>53</v>
      </c>
      <c r="E417" s="15">
        <v>5581.0810810810817</v>
      </c>
    </row>
    <row r="418" spans="1:5" s="6" customFormat="1" x14ac:dyDescent="0.3">
      <c r="A418" s="12" t="s">
        <v>3</v>
      </c>
      <c r="B418" s="13" t="s">
        <v>24</v>
      </c>
      <c r="C418" s="9" t="str">
        <f t="shared" si="6"/>
        <v>2018</v>
      </c>
      <c r="D418" s="14" t="s">
        <v>53</v>
      </c>
      <c r="E418" s="15">
        <v>7348.3870967741932</v>
      </c>
    </row>
    <row r="419" spans="1:5" s="6" customFormat="1" x14ac:dyDescent="0.3">
      <c r="A419" s="12" t="s">
        <v>3</v>
      </c>
      <c r="B419" s="13" t="s">
        <v>25</v>
      </c>
      <c r="C419" s="9" t="str">
        <f t="shared" si="6"/>
        <v>2018</v>
      </c>
      <c r="D419" s="14" t="s">
        <v>53</v>
      </c>
      <c r="E419" s="15">
        <v>8680.203045685279</v>
      </c>
    </row>
    <row r="420" spans="1:5" s="6" customFormat="1" x14ac:dyDescent="0.3">
      <c r="A420" s="12" t="s">
        <v>3</v>
      </c>
      <c r="B420" s="13" t="s">
        <v>38</v>
      </c>
      <c r="C420" s="9" t="str">
        <f t="shared" si="6"/>
        <v>2018</v>
      </c>
      <c r="D420" s="14" t="s">
        <v>54</v>
      </c>
      <c r="E420" s="15">
        <v>11243.076923076924</v>
      </c>
    </row>
    <row r="421" spans="1:5" s="6" customFormat="1" x14ac:dyDescent="0.3">
      <c r="A421" s="12" t="s">
        <v>3</v>
      </c>
      <c r="B421" s="13" t="s">
        <v>39</v>
      </c>
      <c r="C421" s="9" t="str">
        <f t="shared" si="6"/>
        <v>2018</v>
      </c>
      <c r="D421" s="14" t="s">
        <v>54</v>
      </c>
      <c r="E421" s="15">
        <v>9822.7027027027034</v>
      </c>
    </row>
    <row r="422" spans="1:5" s="6" customFormat="1" x14ac:dyDescent="0.3">
      <c r="A422" s="12" t="s">
        <v>3</v>
      </c>
      <c r="B422" s="13" t="s">
        <v>24</v>
      </c>
      <c r="C422" s="9" t="str">
        <f t="shared" si="6"/>
        <v>2018</v>
      </c>
      <c r="D422" s="14" t="s">
        <v>54</v>
      </c>
      <c r="E422" s="15">
        <v>7780.6451612903211</v>
      </c>
    </row>
    <row r="423" spans="1:5" s="6" customFormat="1" x14ac:dyDescent="0.3">
      <c r="A423" s="12" t="s">
        <v>3</v>
      </c>
      <c r="B423" s="13" t="s">
        <v>25</v>
      </c>
      <c r="C423" s="9" t="str">
        <f t="shared" si="6"/>
        <v>2018</v>
      </c>
      <c r="D423" s="14" t="s">
        <v>54</v>
      </c>
      <c r="E423" s="15">
        <v>8680.203045685279</v>
      </c>
    </row>
    <row r="424" spans="1:5" s="6" customFormat="1" x14ac:dyDescent="0.3">
      <c r="A424" s="12" t="s">
        <v>3</v>
      </c>
      <c r="B424" s="13" t="s">
        <v>38</v>
      </c>
      <c r="C424" s="9" t="str">
        <f t="shared" si="6"/>
        <v>2018</v>
      </c>
      <c r="D424" s="14" t="s">
        <v>55</v>
      </c>
      <c r="E424" s="15">
        <v>8231.5384615384628</v>
      </c>
    </row>
    <row r="425" spans="1:5" s="6" customFormat="1" x14ac:dyDescent="0.3">
      <c r="A425" s="12" t="s">
        <v>3</v>
      </c>
      <c r="B425" s="13" t="s">
        <v>39</v>
      </c>
      <c r="C425" s="9" t="str">
        <f t="shared" si="6"/>
        <v>2018</v>
      </c>
      <c r="D425" s="14" t="s">
        <v>55</v>
      </c>
      <c r="E425" s="15">
        <v>7143.7837837837842</v>
      </c>
    </row>
    <row r="426" spans="1:5" s="6" customFormat="1" x14ac:dyDescent="0.3">
      <c r="A426" s="12" t="s">
        <v>3</v>
      </c>
      <c r="B426" s="13" t="s">
        <v>24</v>
      </c>
      <c r="C426" s="9" t="str">
        <f t="shared" si="6"/>
        <v>2018</v>
      </c>
      <c r="D426" s="14" t="s">
        <v>55</v>
      </c>
      <c r="E426" s="15">
        <v>6700</v>
      </c>
    </row>
    <row r="427" spans="1:5" s="6" customFormat="1" x14ac:dyDescent="0.3">
      <c r="A427" s="12" t="s">
        <v>3</v>
      </c>
      <c r="B427" s="13" t="s">
        <v>24</v>
      </c>
      <c r="C427" s="9" t="str">
        <f t="shared" si="6"/>
        <v>2018</v>
      </c>
      <c r="D427" s="14" t="s">
        <v>56</v>
      </c>
      <c r="E427" s="15">
        <v>3674.1935483870966</v>
      </c>
    </row>
    <row r="428" spans="1:5" s="6" customFormat="1" x14ac:dyDescent="0.3">
      <c r="A428" s="12" t="s">
        <v>3</v>
      </c>
      <c r="B428" s="13" t="s">
        <v>25</v>
      </c>
      <c r="C428" s="9" t="str">
        <f t="shared" si="6"/>
        <v>2018</v>
      </c>
      <c r="D428" s="14" t="s">
        <v>56</v>
      </c>
      <c r="E428" s="15">
        <v>5555.3299492385786</v>
      </c>
    </row>
    <row r="429" spans="1:5" s="6" customFormat="1" x14ac:dyDescent="0.3">
      <c r="A429" s="12" t="s">
        <v>3</v>
      </c>
      <c r="B429" s="13" t="s">
        <v>24</v>
      </c>
      <c r="C429" s="9" t="str">
        <f t="shared" si="6"/>
        <v>2018</v>
      </c>
      <c r="D429" s="14" t="s">
        <v>57</v>
      </c>
      <c r="E429" s="15">
        <v>3674.1935483870971</v>
      </c>
    </row>
    <row r="430" spans="1:5" s="6" customFormat="1" x14ac:dyDescent="0.3">
      <c r="A430" s="12" t="s">
        <v>3</v>
      </c>
      <c r="B430" s="13" t="s">
        <v>25</v>
      </c>
      <c r="C430" s="9" t="str">
        <f t="shared" si="6"/>
        <v>2018</v>
      </c>
      <c r="D430" s="14" t="s">
        <v>57</v>
      </c>
      <c r="E430" s="15">
        <v>12152.284263959391</v>
      </c>
    </row>
    <row r="431" spans="1:5" s="6" customFormat="1" x14ac:dyDescent="0.3">
      <c r="A431" s="12" t="s">
        <v>3</v>
      </c>
      <c r="B431" s="13" t="s">
        <v>25</v>
      </c>
      <c r="C431" s="9" t="str">
        <f t="shared" si="6"/>
        <v>2018</v>
      </c>
      <c r="D431" s="14" t="s">
        <v>58</v>
      </c>
      <c r="E431" s="15">
        <v>26735.025380710656</v>
      </c>
    </row>
    <row r="432" spans="1:5" s="6" customFormat="1" x14ac:dyDescent="0.3">
      <c r="A432" s="16" t="s">
        <v>3</v>
      </c>
      <c r="B432" s="17" t="s">
        <v>38</v>
      </c>
      <c r="C432" s="9" t="str">
        <f t="shared" si="6"/>
        <v>2018</v>
      </c>
      <c r="D432" s="18" t="s">
        <v>67</v>
      </c>
      <c r="E432" s="19">
        <v>1695.6521739130437</v>
      </c>
    </row>
    <row r="433" spans="1:5" s="6" customFormat="1" x14ac:dyDescent="0.3">
      <c r="A433" s="16" t="s">
        <v>3</v>
      </c>
      <c r="B433" s="17" t="s">
        <v>39</v>
      </c>
      <c r="C433" s="9" t="str">
        <f t="shared" si="6"/>
        <v>2018</v>
      </c>
      <c r="D433" s="18" t="s">
        <v>67</v>
      </c>
      <c r="E433" s="19">
        <v>2115.7232704402513</v>
      </c>
    </row>
    <row r="434" spans="1:5" s="6" customFormat="1" x14ac:dyDescent="0.3">
      <c r="A434" s="16" t="s">
        <v>3</v>
      </c>
      <c r="B434" s="17" t="s">
        <v>24</v>
      </c>
      <c r="C434" s="9" t="str">
        <f t="shared" si="6"/>
        <v>2018</v>
      </c>
      <c r="D434" s="18" t="s">
        <v>67</v>
      </c>
      <c r="E434" s="19">
        <v>1676.5432098765432</v>
      </c>
    </row>
    <row r="435" spans="1:5" s="6" customFormat="1" x14ac:dyDescent="0.3">
      <c r="A435" s="16" t="s">
        <v>3</v>
      </c>
      <c r="B435" s="17" t="s">
        <v>25</v>
      </c>
      <c r="C435" s="9" t="str">
        <f t="shared" si="6"/>
        <v>2018</v>
      </c>
      <c r="D435" s="18" t="s">
        <v>67</v>
      </c>
      <c r="E435" s="19">
        <v>1790.1234567901233</v>
      </c>
    </row>
    <row r="436" spans="1:5" s="6" customFormat="1" x14ac:dyDescent="0.3">
      <c r="A436" s="16" t="s">
        <v>3</v>
      </c>
      <c r="B436" s="17" t="s">
        <v>25</v>
      </c>
      <c r="C436" s="9" t="str">
        <f t="shared" si="6"/>
        <v>2018</v>
      </c>
      <c r="D436" s="18" t="s">
        <v>68</v>
      </c>
      <c r="E436" s="19"/>
    </row>
    <row r="437" spans="1:5" s="6" customFormat="1" x14ac:dyDescent="0.3">
      <c r="A437" s="16" t="s">
        <v>3</v>
      </c>
      <c r="B437" s="17" t="s">
        <v>24</v>
      </c>
      <c r="C437" s="9" t="str">
        <f t="shared" si="6"/>
        <v>2018</v>
      </c>
      <c r="D437" s="18" t="s">
        <v>7</v>
      </c>
      <c r="E437" s="19">
        <v>4251.2345679012342</v>
      </c>
    </row>
    <row r="438" spans="1:5" s="6" customFormat="1" x14ac:dyDescent="0.3">
      <c r="A438" s="16" t="s">
        <v>3</v>
      </c>
      <c r="B438" s="17" t="s">
        <v>25</v>
      </c>
      <c r="C438" s="9" t="str">
        <f t="shared" si="6"/>
        <v>2018</v>
      </c>
      <c r="D438" s="18" t="s">
        <v>7</v>
      </c>
      <c r="E438" s="19">
        <v>6712.9629629629626</v>
      </c>
    </row>
    <row r="439" spans="1:5" s="6" customFormat="1" x14ac:dyDescent="0.3">
      <c r="A439" s="16" t="s">
        <v>3</v>
      </c>
      <c r="B439" s="17" t="s">
        <v>38</v>
      </c>
      <c r="C439" s="9" t="str">
        <f t="shared" si="6"/>
        <v>2018</v>
      </c>
      <c r="D439" s="18" t="s">
        <v>8</v>
      </c>
      <c r="E439" s="19">
        <v>1921.7391304347825</v>
      </c>
    </row>
    <row r="440" spans="1:5" s="6" customFormat="1" x14ac:dyDescent="0.3">
      <c r="A440" s="16" t="s">
        <v>3</v>
      </c>
      <c r="B440" s="17" t="s">
        <v>39</v>
      </c>
      <c r="C440" s="9" t="str">
        <f t="shared" si="6"/>
        <v>2018</v>
      </c>
      <c r="D440" s="18" t="s">
        <v>8</v>
      </c>
      <c r="E440" s="19">
        <v>2553.4591194968552</v>
      </c>
    </row>
    <row r="441" spans="1:5" s="6" customFormat="1" x14ac:dyDescent="0.3">
      <c r="A441" s="16" t="s">
        <v>3</v>
      </c>
      <c r="B441" s="17" t="s">
        <v>24</v>
      </c>
      <c r="C441" s="9" t="str">
        <f t="shared" si="6"/>
        <v>2018</v>
      </c>
      <c r="D441" s="18" t="s">
        <v>8</v>
      </c>
      <c r="E441" s="19">
        <v>1676.5432098765432</v>
      </c>
    </row>
    <row r="442" spans="1:5" s="6" customFormat="1" x14ac:dyDescent="0.3">
      <c r="A442" s="16" t="s">
        <v>3</v>
      </c>
      <c r="B442" s="17" t="s">
        <v>25</v>
      </c>
      <c r="C442" s="9" t="str">
        <f t="shared" si="6"/>
        <v>2018</v>
      </c>
      <c r="D442" s="18" t="s">
        <v>8</v>
      </c>
      <c r="E442" s="19">
        <v>1700.6172839506171</v>
      </c>
    </row>
    <row r="443" spans="1:5" s="6" customFormat="1" x14ac:dyDescent="0.3">
      <c r="A443" s="16" t="s">
        <v>3</v>
      </c>
      <c r="B443" s="17" t="s">
        <v>38</v>
      </c>
      <c r="C443" s="9" t="str">
        <f t="shared" si="6"/>
        <v>2018</v>
      </c>
      <c r="D443" s="18" t="s">
        <v>9</v>
      </c>
      <c r="E443" s="19">
        <v>1413.0434782608695</v>
      </c>
    </row>
    <row r="444" spans="1:5" s="6" customFormat="1" x14ac:dyDescent="0.3">
      <c r="A444" s="16" t="s">
        <v>3</v>
      </c>
      <c r="B444" s="17" t="s">
        <v>39</v>
      </c>
      <c r="C444" s="9" t="str">
        <f t="shared" si="6"/>
        <v>2018</v>
      </c>
      <c r="D444" s="18" t="s">
        <v>9</v>
      </c>
      <c r="E444" s="19">
        <v>2115.7232704402513</v>
      </c>
    </row>
    <row r="445" spans="1:5" s="6" customFormat="1" x14ac:dyDescent="0.3">
      <c r="A445" s="16" t="s">
        <v>3</v>
      </c>
      <c r="B445" s="17" t="s">
        <v>24</v>
      </c>
      <c r="C445" s="9" t="str">
        <f t="shared" si="6"/>
        <v>2018</v>
      </c>
      <c r="D445" s="18" t="s">
        <v>9</v>
      </c>
      <c r="E445" s="19">
        <v>1137.6543209876543</v>
      </c>
    </row>
    <row r="446" spans="1:5" s="6" customFormat="1" x14ac:dyDescent="0.3">
      <c r="A446" s="16" t="s">
        <v>3</v>
      </c>
      <c r="B446" s="17" t="s">
        <v>25</v>
      </c>
      <c r="C446" s="9" t="str">
        <f t="shared" si="6"/>
        <v>2018</v>
      </c>
      <c r="D446" s="18" t="s">
        <v>9</v>
      </c>
      <c r="E446" s="19">
        <v>1253.0864197530864</v>
      </c>
    </row>
    <row r="447" spans="1:5" s="6" customFormat="1" x14ac:dyDescent="0.3">
      <c r="A447" s="16" t="s">
        <v>3</v>
      </c>
      <c r="B447" s="17" t="s">
        <v>25</v>
      </c>
      <c r="C447" s="9" t="str">
        <f t="shared" si="6"/>
        <v>2018</v>
      </c>
      <c r="D447" s="18" t="s">
        <v>10</v>
      </c>
      <c r="E447" s="19">
        <v>1879.6296296296296</v>
      </c>
    </row>
    <row r="448" spans="1:5" s="6" customFormat="1" x14ac:dyDescent="0.3">
      <c r="A448" s="16" t="s">
        <v>3</v>
      </c>
      <c r="B448" s="17" t="s">
        <v>38</v>
      </c>
      <c r="C448" s="9" t="str">
        <f t="shared" si="6"/>
        <v>2018</v>
      </c>
      <c r="D448" s="18" t="s">
        <v>11</v>
      </c>
      <c r="E448" s="19">
        <v>2656.5217391304354</v>
      </c>
    </row>
    <row r="449" spans="1:5" s="6" customFormat="1" x14ac:dyDescent="0.3">
      <c r="A449" s="16" t="s">
        <v>3</v>
      </c>
      <c r="B449" s="17" t="s">
        <v>39</v>
      </c>
      <c r="C449" s="9" t="str">
        <f t="shared" si="6"/>
        <v>2018</v>
      </c>
      <c r="D449" s="18" t="s">
        <v>11</v>
      </c>
      <c r="E449" s="19">
        <v>3647.7987421383646</v>
      </c>
    </row>
    <row r="450" spans="1:5" s="6" customFormat="1" x14ac:dyDescent="0.3">
      <c r="A450" s="16" t="s">
        <v>3</v>
      </c>
      <c r="B450" s="17" t="s">
        <v>38</v>
      </c>
      <c r="C450" s="9" t="str">
        <f t="shared" ref="C450:C513" si="7">RIGHT(B450,4)</f>
        <v>2018</v>
      </c>
      <c r="D450" s="18" t="s">
        <v>74</v>
      </c>
      <c r="E450" s="19">
        <v>1413.0434782608697</v>
      </c>
    </row>
    <row r="451" spans="1:5" s="6" customFormat="1" x14ac:dyDescent="0.3">
      <c r="A451" s="16" t="s">
        <v>3</v>
      </c>
      <c r="B451" s="17" t="s">
        <v>39</v>
      </c>
      <c r="C451" s="9" t="str">
        <f t="shared" si="7"/>
        <v>2018</v>
      </c>
      <c r="D451" s="18" t="s">
        <v>74</v>
      </c>
      <c r="E451" s="19">
        <v>1167.2955974842766</v>
      </c>
    </row>
    <row r="452" spans="1:5" s="6" customFormat="1" x14ac:dyDescent="0.3">
      <c r="A452" s="16" t="s">
        <v>3</v>
      </c>
      <c r="B452" s="17" t="s">
        <v>24</v>
      </c>
      <c r="C452" s="9" t="str">
        <f t="shared" si="7"/>
        <v>2018</v>
      </c>
      <c r="D452" s="18" t="s">
        <v>74</v>
      </c>
      <c r="E452" s="19">
        <v>958.0246913580246</v>
      </c>
    </row>
    <row r="453" spans="1:5" s="6" customFormat="1" x14ac:dyDescent="0.3">
      <c r="A453" s="16" t="s">
        <v>3</v>
      </c>
      <c r="B453" s="17" t="s">
        <v>25</v>
      </c>
      <c r="C453" s="9" t="str">
        <f t="shared" si="7"/>
        <v>2018</v>
      </c>
      <c r="D453" s="18" t="s">
        <v>74</v>
      </c>
      <c r="E453" s="19">
        <v>1163.5802469135801</v>
      </c>
    </row>
    <row r="454" spans="1:5" s="6" customFormat="1" x14ac:dyDescent="0.3">
      <c r="A454" s="20" t="s">
        <v>3</v>
      </c>
      <c r="B454" s="21" t="s">
        <v>38</v>
      </c>
      <c r="C454" s="9" t="str">
        <f t="shared" si="7"/>
        <v>2018</v>
      </c>
      <c r="D454" s="22" t="s">
        <v>12</v>
      </c>
      <c r="E454" s="23">
        <v>185.89090909090908</v>
      </c>
    </row>
    <row r="455" spans="1:5" s="6" customFormat="1" x14ac:dyDescent="0.3">
      <c r="A455" s="20" t="s">
        <v>3</v>
      </c>
      <c r="B455" s="21" t="s">
        <v>39</v>
      </c>
      <c r="C455" s="9" t="str">
        <f t="shared" si="7"/>
        <v>2018</v>
      </c>
      <c r="D455" s="22" t="s">
        <v>12</v>
      </c>
      <c r="E455" s="23">
        <v>556.09090909090901</v>
      </c>
    </row>
    <row r="456" spans="1:5" s="6" customFormat="1" x14ac:dyDescent="0.3">
      <c r="A456" s="20" t="s">
        <v>3</v>
      </c>
      <c r="B456" s="21" t="s">
        <v>24</v>
      </c>
      <c r="C456" s="9" t="str">
        <f t="shared" si="7"/>
        <v>2018</v>
      </c>
      <c r="D456" s="22" t="s">
        <v>12</v>
      </c>
      <c r="E456" s="23">
        <v>492.35294117647061</v>
      </c>
    </row>
    <row r="457" spans="1:5" s="6" customFormat="1" x14ac:dyDescent="0.3">
      <c r="A457" s="20" t="s">
        <v>3</v>
      </c>
      <c r="B457" s="21" t="s">
        <v>25</v>
      </c>
      <c r="C457" s="9" t="str">
        <f t="shared" si="7"/>
        <v>2018</v>
      </c>
      <c r="D457" s="22" t="s">
        <v>12</v>
      </c>
      <c r="E457" s="23">
        <v>588.77777777777771</v>
      </c>
    </row>
    <row r="458" spans="1:5" s="6" customFormat="1" x14ac:dyDescent="0.3">
      <c r="A458" s="20" t="s">
        <v>3</v>
      </c>
      <c r="B458" s="21" t="s">
        <v>39</v>
      </c>
      <c r="C458" s="9" t="str">
        <f t="shared" si="7"/>
        <v>2018</v>
      </c>
      <c r="D458" s="22" t="s">
        <v>76</v>
      </c>
      <c r="E458" s="23">
        <v>308.93939393939394</v>
      </c>
    </row>
    <row r="459" spans="1:5" s="6" customFormat="1" x14ac:dyDescent="0.3">
      <c r="A459" s="20" t="s">
        <v>3</v>
      </c>
      <c r="B459" s="21" t="s">
        <v>24</v>
      </c>
      <c r="C459" s="9" t="str">
        <f t="shared" si="7"/>
        <v>2018</v>
      </c>
      <c r="D459" s="22" t="s">
        <v>76</v>
      </c>
      <c r="E459" s="23">
        <v>273.52941176470591</v>
      </c>
    </row>
    <row r="460" spans="1:5" s="6" customFormat="1" x14ac:dyDescent="0.3">
      <c r="A460" s="20" t="s">
        <v>3</v>
      </c>
      <c r="B460" s="21" t="s">
        <v>25</v>
      </c>
      <c r="C460" s="9" t="str">
        <f t="shared" si="7"/>
        <v>2018</v>
      </c>
      <c r="D460" s="22" t="s">
        <v>76</v>
      </c>
      <c r="E460" s="23">
        <v>252.33333333333331</v>
      </c>
    </row>
    <row r="461" spans="1:5" s="6" customFormat="1" x14ac:dyDescent="0.3">
      <c r="A461" s="20" t="s">
        <v>3</v>
      </c>
      <c r="B461" s="21" t="s">
        <v>39</v>
      </c>
      <c r="C461" s="9" t="str">
        <f t="shared" si="7"/>
        <v>2018</v>
      </c>
      <c r="D461" s="22" t="s">
        <v>77</v>
      </c>
      <c r="E461" s="23">
        <v>61.787878787878789</v>
      </c>
    </row>
    <row r="462" spans="1:5" s="6" customFormat="1" x14ac:dyDescent="0.3">
      <c r="A462" s="20" t="s">
        <v>3</v>
      </c>
      <c r="B462" s="21" t="s">
        <v>38</v>
      </c>
      <c r="C462" s="9" t="str">
        <f t="shared" si="7"/>
        <v>2018</v>
      </c>
      <c r="D462" s="22" t="s">
        <v>78</v>
      </c>
      <c r="E462" s="23">
        <v>185.89090909090908</v>
      </c>
    </row>
    <row r="463" spans="1:5" s="6" customFormat="1" x14ac:dyDescent="0.3">
      <c r="A463" s="20" t="s">
        <v>3</v>
      </c>
      <c r="B463" s="21" t="s">
        <v>39</v>
      </c>
      <c r="C463" s="9" t="str">
        <f t="shared" si="7"/>
        <v>2018</v>
      </c>
      <c r="D463" s="22" t="s">
        <v>78</v>
      </c>
      <c r="E463" s="23">
        <v>61.787878787878789</v>
      </c>
    </row>
    <row r="464" spans="1:5" s="6" customFormat="1" x14ac:dyDescent="0.3">
      <c r="A464" s="20" t="s">
        <v>3</v>
      </c>
      <c r="B464" s="21" t="s">
        <v>25</v>
      </c>
      <c r="C464" s="9" t="str">
        <f t="shared" si="7"/>
        <v>2018</v>
      </c>
      <c r="D464" s="22" t="s">
        <v>78</v>
      </c>
      <c r="E464" s="23">
        <v>84.1111111111111</v>
      </c>
    </row>
    <row r="465" spans="1:5" s="6" customFormat="1" x14ac:dyDescent="0.3">
      <c r="A465" s="20" t="s">
        <v>3</v>
      </c>
      <c r="B465" s="21" t="s">
        <v>38</v>
      </c>
      <c r="C465" s="9" t="str">
        <f t="shared" si="7"/>
        <v>2018</v>
      </c>
      <c r="D465" s="22" t="s">
        <v>79</v>
      </c>
      <c r="E465" s="23">
        <v>650.61818181818171</v>
      </c>
    </row>
    <row r="466" spans="1:5" s="6" customFormat="1" x14ac:dyDescent="0.3">
      <c r="A466" s="20" t="s">
        <v>3</v>
      </c>
      <c r="B466" s="21" t="s">
        <v>39</v>
      </c>
      <c r="C466" s="9" t="str">
        <f t="shared" si="7"/>
        <v>2018</v>
      </c>
      <c r="D466" s="22" t="s">
        <v>79</v>
      </c>
      <c r="E466" s="23">
        <v>494.30303030303031</v>
      </c>
    </row>
    <row r="467" spans="1:5" s="6" customFormat="1" x14ac:dyDescent="0.3">
      <c r="A467" s="20" t="s">
        <v>3</v>
      </c>
      <c r="B467" s="21" t="s">
        <v>24</v>
      </c>
      <c r="C467" s="9" t="str">
        <f t="shared" si="7"/>
        <v>2018</v>
      </c>
      <c r="D467" s="22" t="s">
        <v>79</v>
      </c>
      <c r="E467" s="23">
        <v>656.47058823529414</v>
      </c>
    </row>
    <row r="468" spans="1:5" s="6" customFormat="1" x14ac:dyDescent="0.3">
      <c r="A468" s="20" t="s">
        <v>3</v>
      </c>
      <c r="B468" s="21" t="s">
        <v>25</v>
      </c>
      <c r="C468" s="9" t="str">
        <f t="shared" si="7"/>
        <v>2018</v>
      </c>
      <c r="D468" s="22" t="s">
        <v>79</v>
      </c>
      <c r="E468" s="23">
        <v>925.22222222222217</v>
      </c>
    </row>
    <row r="469" spans="1:5" s="6" customFormat="1" x14ac:dyDescent="0.3">
      <c r="A469" s="20" t="s">
        <v>3</v>
      </c>
      <c r="B469" s="21" t="s">
        <v>38</v>
      </c>
      <c r="C469" s="9" t="str">
        <f t="shared" si="7"/>
        <v>2018</v>
      </c>
      <c r="D469" s="22" t="s">
        <v>80</v>
      </c>
      <c r="E469" s="23">
        <v>1115.3454545454545</v>
      </c>
    </row>
    <row r="470" spans="1:5" s="6" customFormat="1" x14ac:dyDescent="0.3">
      <c r="A470" s="20" t="s">
        <v>3</v>
      </c>
      <c r="B470" s="21" t="s">
        <v>39</v>
      </c>
      <c r="C470" s="9" t="str">
        <f t="shared" si="7"/>
        <v>2018</v>
      </c>
      <c r="D470" s="22" t="s">
        <v>80</v>
      </c>
      <c r="E470" s="23">
        <v>1050.3939393939393</v>
      </c>
    </row>
    <row r="471" spans="1:5" s="6" customFormat="1" x14ac:dyDescent="0.3">
      <c r="A471" s="20" t="s">
        <v>3</v>
      </c>
      <c r="B471" s="21" t="s">
        <v>24</v>
      </c>
      <c r="C471" s="9" t="str">
        <f t="shared" si="7"/>
        <v>2018</v>
      </c>
      <c r="D471" s="22" t="s">
        <v>80</v>
      </c>
      <c r="E471" s="23">
        <v>930</v>
      </c>
    </row>
    <row r="472" spans="1:5" s="6" customFormat="1" x14ac:dyDescent="0.3">
      <c r="A472" s="20" t="s">
        <v>3</v>
      </c>
      <c r="B472" s="21" t="s">
        <v>25</v>
      </c>
      <c r="C472" s="9" t="str">
        <f t="shared" si="7"/>
        <v>2018</v>
      </c>
      <c r="D472" s="22" t="s">
        <v>80</v>
      </c>
      <c r="E472" s="23">
        <v>1093.4444444444443</v>
      </c>
    </row>
    <row r="473" spans="1:5" s="6" customFormat="1" x14ac:dyDescent="0.3">
      <c r="A473" s="20" t="s">
        <v>3</v>
      </c>
      <c r="B473" s="21" t="s">
        <v>38</v>
      </c>
      <c r="C473" s="9" t="str">
        <f t="shared" si="7"/>
        <v>2018</v>
      </c>
      <c r="D473" s="22" t="s">
        <v>81</v>
      </c>
      <c r="E473" s="23">
        <v>2974.2545454545452</v>
      </c>
    </row>
    <row r="474" spans="1:5" s="6" customFormat="1" x14ac:dyDescent="0.3">
      <c r="A474" s="20" t="s">
        <v>3</v>
      </c>
      <c r="B474" s="21" t="s">
        <v>39</v>
      </c>
      <c r="C474" s="9" t="str">
        <f t="shared" si="7"/>
        <v>2018</v>
      </c>
      <c r="D474" s="22" t="s">
        <v>81</v>
      </c>
      <c r="E474" s="23">
        <v>1544.6969696969697</v>
      </c>
    </row>
    <row r="475" spans="1:5" s="6" customFormat="1" x14ac:dyDescent="0.3">
      <c r="A475" s="20" t="s">
        <v>3</v>
      </c>
      <c r="B475" s="21" t="s">
        <v>24</v>
      </c>
      <c r="C475" s="9" t="str">
        <f t="shared" si="7"/>
        <v>2018</v>
      </c>
      <c r="D475" s="22" t="s">
        <v>81</v>
      </c>
      <c r="E475" s="23">
        <v>1367.6470588235295</v>
      </c>
    </row>
    <row r="476" spans="1:5" s="6" customFormat="1" x14ac:dyDescent="0.3">
      <c r="A476" s="20" t="s">
        <v>3</v>
      </c>
      <c r="B476" s="21" t="s">
        <v>25</v>
      </c>
      <c r="C476" s="9" t="str">
        <f t="shared" si="7"/>
        <v>2018</v>
      </c>
      <c r="D476" s="22" t="s">
        <v>81</v>
      </c>
      <c r="E476" s="23">
        <v>2355.1111111111109</v>
      </c>
    </row>
    <row r="477" spans="1:5" s="6" customFormat="1" x14ac:dyDescent="0.3">
      <c r="A477" s="24" t="s">
        <v>3</v>
      </c>
      <c r="B477" s="25">
        <v>2018</v>
      </c>
      <c r="C477" s="9" t="str">
        <f t="shared" si="7"/>
        <v>2018</v>
      </c>
      <c r="D477" s="26" t="s">
        <v>82</v>
      </c>
      <c r="E477" s="27">
        <v>22500</v>
      </c>
    </row>
    <row r="478" spans="1:5" s="6" customFormat="1" x14ac:dyDescent="0.3">
      <c r="A478" s="54" t="s">
        <v>3</v>
      </c>
      <c r="B478" s="34">
        <v>2018</v>
      </c>
      <c r="C478" s="9" t="str">
        <f t="shared" si="7"/>
        <v>2018</v>
      </c>
      <c r="D478" s="33" t="s">
        <v>138</v>
      </c>
      <c r="E478" s="35">
        <v>6900</v>
      </c>
    </row>
    <row r="479" spans="1:5" s="6" customFormat="1" x14ac:dyDescent="0.3">
      <c r="A479" s="12" t="s">
        <v>3</v>
      </c>
      <c r="B479" s="13" t="s">
        <v>40</v>
      </c>
      <c r="C479" s="9" t="str">
        <f t="shared" si="7"/>
        <v>2019</v>
      </c>
      <c r="D479" s="14" t="s">
        <v>52</v>
      </c>
      <c r="E479" s="15">
        <v>4087.7005347593586</v>
      </c>
    </row>
    <row r="480" spans="1:5" s="6" customFormat="1" x14ac:dyDescent="0.3">
      <c r="A480" s="12" t="s">
        <v>3</v>
      </c>
      <c r="B480" s="13" t="s">
        <v>41</v>
      </c>
      <c r="C480" s="9" t="str">
        <f t="shared" si="7"/>
        <v>2019</v>
      </c>
      <c r="D480" s="14" t="s">
        <v>52</v>
      </c>
      <c r="E480" s="15">
        <v>2614.3646408839777</v>
      </c>
    </row>
    <row r="481" spans="1:5" s="6" customFormat="1" x14ac:dyDescent="0.3">
      <c r="A481" s="12" t="s">
        <v>3</v>
      </c>
      <c r="B481" s="13" t="s">
        <v>26</v>
      </c>
      <c r="C481" s="9" t="str">
        <f t="shared" si="7"/>
        <v>2019</v>
      </c>
      <c r="D481" s="14" t="s">
        <v>52</v>
      </c>
      <c r="E481" s="15">
        <v>3698.4126984126983</v>
      </c>
    </row>
    <row r="482" spans="1:5" s="6" customFormat="1" x14ac:dyDescent="0.3">
      <c r="A482" s="12" t="s">
        <v>3</v>
      </c>
      <c r="B482" s="13" t="s">
        <v>40</v>
      </c>
      <c r="C482" s="9" t="str">
        <f t="shared" si="7"/>
        <v>2019</v>
      </c>
      <c r="D482" s="14" t="s">
        <v>5</v>
      </c>
      <c r="E482" s="15">
        <v>2725.1336898395716</v>
      </c>
    </row>
    <row r="483" spans="1:5" s="6" customFormat="1" x14ac:dyDescent="0.3">
      <c r="A483" s="12" t="s">
        <v>3</v>
      </c>
      <c r="B483" s="13" t="s">
        <v>41</v>
      </c>
      <c r="C483" s="9" t="str">
        <f t="shared" si="7"/>
        <v>2019</v>
      </c>
      <c r="D483" s="14" t="s">
        <v>5</v>
      </c>
      <c r="E483" s="15">
        <v>1493.9226519337017</v>
      </c>
    </row>
    <row r="484" spans="1:5" s="6" customFormat="1" x14ac:dyDescent="0.3">
      <c r="A484" s="12" t="s">
        <v>3</v>
      </c>
      <c r="B484" s="13" t="s">
        <v>26</v>
      </c>
      <c r="C484" s="9" t="str">
        <f t="shared" si="7"/>
        <v>2019</v>
      </c>
      <c r="D484" s="14" t="s">
        <v>5</v>
      </c>
      <c r="E484" s="15">
        <v>3698.4126984126983</v>
      </c>
    </row>
    <row r="485" spans="1:5" s="6" customFormat="1" x14ac:dyDescent="0.3">
      <c r="A485" s="12" t="s">
        <v>3</v>
      </c>
      <c r="B485" s="13" t="s">
        <v>40</v>
      </c>
      <c r="C485" s="9" t="str">
        <f t="shared" si="7"/>
        <v>2019</v>
      </c>
      <c r="D485" s="14" t="s">
        <v>53</v>
      </c>
      <c r="E485" s="15">
        <v>3698.3957219251342</v>
      </c>
    </row>
    <row r="486" spans="1:5" s="6" customFormat="1" x14ac:dyDescent="0.3">
      <c r="A486" s="12" t="s">
        <v>3</v>
      </c>
      <c r="B486" s="13" t="s">
        <v>41</v>
      </c>
      <c r="C486" s="9" t="str">
        <f t="shared" si="7"/>
        <v>2019</v>
      </c>
      <c r="D486" s="14" t="s">
        <v>53</v>
      </c>
      <c r="E486" s="15">
        <v>3734.8066298342542</v>
      </c>
    </row>
    <row r="487" spans="1:5" s="6" customFormat="1" x14ac:dyDescent="0.3">
      <c r="A487" s="12" t="s">
        <v>3</v>
      </c>
      <c r="B487" s="13" t="s">
        <v>26</v>
      </c>
      <c r="C487" s="9" t="str">
        <f t="shared" si="7"/>
        <v>2019</v>
      </c>
      <c r="D487" s="14" t="s">
        <v>53</v>
      </c>
      <c r="E487" s="15">
        <v>3883.333333333333</v>
      </c>
    </row>
    <row r="488" spans="1:5" s="6" customFormat="1" x14ac:dyDescent="0.3">
      <c r="A488" s="12" t="s">
        <v>3</v>
      </c>
      <c r="B488" s="13" t="s">
        <v>40</v>
      </c>
      <c r="C488" s="9" t="str">
        <f t="shared" si="7"/>
        <v>2019</v>
      </c>
      <c r="D488" s="14" t="s">
        <v>54</v>
      </c>
      <c r="E488" s="15">
        <v>4282.3529411764703</v>
      </c>
    </row>
    <row r="489" spans="1:5" s="6" customFormat="1" x14ac:dyDescent="0.3">
      <c r="A489" s="12" t="s">
        <v>3</v>
      </c>
      <c r="B489" s="13" t="s">
        <v>41</v>
      </c>
      <c r="C489" s="9" t="str">
        <f t="shared" si="7"/>
        <v>2019</v>
      </c>
      <c r="D489" s="14" t="s">
        <v>54</v>
      </c>
      <c r="E489" s="15">
        <v>3361.3259668508285</v>
      </c>
    </row>
    <row r="490" spans="1:5" s="6" customFormat="1" x14ac:dyDescent="0.3">
      <c r="A490" s="12" t="s">
        <v>3</v>
      </c>
      <c r="B490" s="13" t="s">
        <v>26</v>
      </c>
      <c r="C490" s="9" t="str">
        <f t="shared" si="7"/>
        <v>2019</v>
      </c>
      <c r="D490" s="14" t="s">
        <v>54</v>
      </c>
      <c r="E490" s="15">
        <v>4253.1746031746034</v>
      </c>
    </row>
    <row r="491" spans="1:5" s="6" customFormat="1" x14ac:dyDescent="0.3">
      <c r="A491" s="12" t="s">
        <v>3</v>
      </c>
      <c r="B491" s="13" t="s">
        <v>40</v>
      </c>
      <c r="C491" s="9" t="str">
        <f t="shared" si="7"/>
        <v>2019</v>
      </c>
      <c r="D491" s="14" t="s">
        <v>56</v>
      </c>
      <c r="E491" s="15">
        <v>2530.4812834224599</v>
      </c>
    </row>
    <row r="492" spans="1:5" s="6" customFormat="1" x14ac:dyDescent="0.3">
      <c r="A492" s="12" t="s">
        <v>3</v>
      </c>
      <c r="B492" s="13" t="s">
        <v>41</v>
      </c>
      <c r="C492" s="9" t="str">
        <f t="shared" si="7"/>
        <v>2019</v>
      </c>
      <c r="D492" s="14" t="s">
        <v>56</v>
      </c>
      <c r="E492" s="15">
        <v>3361.3259668508285</v>
      </c>
    </row>
    <row r="493" spans="1:5" s="6" customFormat="1" x14ac:dyDescent="0.3">
      <c r="A493" s="12" t="s">
        <v>3</v>
      </c>
      <c r="B493" s="13" t="s">
        <v>26</v>
      </c>
      <c r="C493" s="9" t="str">
        <f t="shared" si="7"/>
        <v>2019</v>
      </c>
      <c r="D493" s="14" t="s">
        <v>6</v>
      </c>
      <c r="E493" s="15">
        <v>2219.0476190476188</v>
      </c>
    </row>
    <row r="494" spans="1:5" s="6" customFormat="1" x14ac:dyDescent="0.3">
      <c r="A494" s="12" t="s">
        <v>3</v>
      </c>
      <c r="B494" s="13" t="s">
        <v>40</v>
      </c>
      <c r="C494" s="9" t="str">
        <f t="shared" si="7"/>
        <v>2019</v>
      </c>
      <c r="D494" s="14" t="s">
        <v>57</v>
      </c>
      <c r="E494" s="15">
        <v>5060.9625668449198</v>
      </c>
    </row>
    <row r="495" spans="1:5" s="7" customFormat="1" x14ac:dyDescent="0.3">
      <c r="A495" s="12" t="s">
        <v>3</v>
      </c>
      <c r="B495" s="13" t="s">
        <v>41</v>
      </c>
      <c r="C495" s="9" t="str">
        <f t="shared" si="7"/>
        <v>2019</v>
      </c>
      <c r="D495" s="14" t="s">
        <v>57</v>
      </c>
      <c r="E495" s="15">
        <v>3174.5856353591157</v>
      </c>
    </row>
    <row r="496" spans="1:5" s="7" customFormat="1" x14ac:dyDescent="0.3">
      <c r="A496" s="12" t="s">
        <v>3</v>
      </c>
      <c r="B496" s="13" t="s">
        <v>26</v>
      </c>
      <c r="C496" s="9" t="str">
        <f t="shared" si="7"/>
        <v>2019</v>
      </c>
      <c r="D496" s="14" t="s">
        <v>57</v>
      </c>
      <c r="E496" s="15">
        <v>2958.7301587301586</v>
      </c>
    </row>
    <row r="497" spans="1:5" s="7" customFormat="1" x14ac:dyDescent="0.3">
      <c r="A497" s="12" t="s">
        <v>3</v>
      </c>
      <c r="B497" s="13" t="s">
        <v>40</v>
      </c>
      <c r="C497" s="9" t="str">
        <f t="shared" si="7"/>
        <v>2019</v>
      </c>
      <c r="D497" s="14" t="s">
        <v>58</v>
      </c>
      <c r="E497" s="15">
        <v>14014.973262032085</v>
      </c>
    </row>
    <row r="498" spans="1:5" s="7" customFormat="1" x14ac:dyDescent="0.3">
      <c r="A498" s="51" t="s">
        <v>3</v>
      </c>
      <c r="B498" s="57" t="s">
        <v>41</v>
      </c>
      <c r="C498" s="9" t="str">
        <f t="shared" si="7"/>
        <v>2019</v>
      </c>
      <c r="D498" s="59" t="s">
        <v>58</v>
      </c>
      <c r="E498" s="60">
        <v>16059.668508287294</v>
      </c>
    </row>
    <row r="499" spans="1:5" s="28" customFormat="1" x14ac:dyDescent="0.3">
      <c r="A499" s="51" t="s">
        <v>3</v>
      </c>
      <c r="B499" s="13" t="s">
        <v>26</v>
      </c>
      <c r="C499" s="9" t="str">
        <f t="shared" si="7"/>
        <v>2019</v>
      </c>
      <c r="D499" s="14" t="s">
        <v>58</v>
      </c>
      <c r="E499" s="15">
        <v>16827.777777777777</v>
      </c>
    </row>
    <row r="500" spans="1:5" s="28" customFormat="1" x14ac:dyDescent="0.3">
      <c r="A500" s="51" t="s">
        <v>3</v>
      </c>
      <c r="B500" s="13" t="s">
        <v>26</v>
      </c>
      <c r="C500" s="9" t="str">
        <f t="shared" si="7"/>
        <v>2019</v>
      </c>
      <c r="D500" s="14" t="s">
        <v>59</v>
      </c>
      <c r="E500" s="15">
        <v>4438.0952380952376</v>
      </c>
    </row>
    <row r="501" spans="1:5" s="28" customFormat="1" x14ac:dyDescent="0.3">
      <c r="A501" s="51" t="s">
        <v>3</v>
      </c>
      <c r="B501" s="13" t="s">
        <v>26</v>
      </c>
      <c r="C501" s="9" t="str">
        <f t="shared" si="7"/>
        <v>2019</v>
      </c>
      <c r="D501" s="14" t="s">
        <v>60</v>
      </c>
      <c r="E501" s="15">
        <v>2773.8095238095239</v>
      </c>
    </row>
    <row r="502" spans="1:5" s="28" customFormat="1" x14ac:dyDescent="0.3">
      <c r="A502" s="51" t="s">
        <v>3</v>
      </c>
      <c r="B502" s="13" t="s">
        <v>26</v>
      </c>
      <c r="C502" s="9" t="str">
        <f t="shared" si="7"/>
        <v>2019</v>
      </c>
      <c r="D502" s="14" t="s">
        <v>61</v>
      </c>
      <c r="E502" s="15">
        <v>1849.2063492063492</v>
      </c>
    </row>
    <row r="503" spans="1:5" s="28" customFormat="1" x14ac:dyDescent="0.3">
      <c r="A503" s="55" t="s">
        <v>3</v>
      </c>
      <c r="B503" s="17" t="s">
        <v>40</v>
      </c>
      <c r="C503" s="9" t="str">
        <f t="shared" si="7"/>
        <v>2019</v>
      </c>
      <c r="D503" s="18" t="s">
        <v>68</v>
      </c>
      <c r="E503" s="19">
        <v>1180.1324503311262</v>
      </c>
    </row>
    <row r="504" spans="1:5" s="28" customFormat="1" x14ac:dyDescent="0.3">
      <c r="A504" s="55" t="s">
        <v>3</v>
      </c>
      <c r="B504" s="17" t="s">
        <v>41</v>
      </c>
      <c r="C504" s="9" t="str">
        <f t="shared" si="7"/>
        <v>2019</v>
      </c>
      <c r="D504" s="18" t="s">
        <v>68</v>
      </c>
      <c r="E504" s="19">
        <v>2093.6170212765956</v>
      </c>
    </row>
    <row r="505" spans="1:5" s="28" customFormat="1" x14ac:dyDescent="0.3">
      <c r="A505" s="55" t="s">
        <v>3</v>
      </c>
      <c r="B505" s="17" t="s">
        <v>26</v>
      </c>
      <c r="C505" s="9" t="str">
        <f t="shared" si="7"/>
        <v>2019</v>
      </c>
      <c r="D505" s="18" t="s">
        <v>68</v>
      </c>
      <c r="E505" s="19">
        <v>1636.4963503649635</v>
      </c>
    </row>
    <row r="506" spans="1:5" s="28" customFormat="1" x14ac:dyDescent="0.3">
      <c r="A506" s="55" t="s">
        <v>3</v>
      </c>
      <c r="B506" s="17" t="s">
        <v>40</v>
      </c>
      <c r="C506" s="9" t="str">
        <f t="shared" si="7"/>
        <v>2019</v>
      </c>
      <c r="D506" s="18" t="s">
        <v>7</v>
      </c>
      <c r="E506" s="19">
        <v>2425.8278145695363</v>
      </c>
    </row>
    <row r="507" spans="1:5" s="28" customFormat="1" x14ac:dyDescent="0.3">
      <c r="A507" s="55" t="s">
        <v>3</v>
      </c>
      <c r="B507" s="17" t="s">
        <v>41</v>
      </c>
      <c r="C507" s="9" t="str">
        <f t="shared" si="7"/>
        <v>2019</v>
      </c>
      <c r="D507" s="18" t="s">
        <v>7</v>
      </c>
      <c r="E507" s="19">
        <v>2878.7234042553196</v>
      </c>
    </row>
    <row r="508" spans="1:5" s="28" customFormat="1" x14ac:dyDescent="0.3">
      <c r="A508" s="55" t="s">
        <v>3</v>
      </c>
      <c r="B508" s="17" t="s">
        <v>26</v>
      </c>
      <c r="C508" s="9" t="str">
        <f t="shared" si="7"/>
        <v>2019</v>
      </c>
      <c r="D508" s="18" t="s">
        <v>7</v>
      </c>
      <c r="E508" s="19">
        <v>2239.4160583941602</v>
      </c>
    </row>
    <row r="509" spans="1:5" s="28" customFormat="1" x14ac:dyDescent="0.3">
      <c r="A509" s="55" t="s">
        <v>3</v>
      </c>
      <c r="B509" s="17" t="s">
        <v>40</v>
      </c>
      <c r="C509" s="9" t="str">
        <f t="shared" si="7"/>
        <v>2019</v>
      </c>
      <c r="D509" s="18" t="s">
        <v>8</v>
      </c>
      <c r="E509" s="19">
        <v>1507.9470198675499</v>
      </c>
    </row>
    <row r="510" spans="1:5" s="28" customFormat="1" x14ac:dyDescent="0.3">
      <c r="A510" s="55" t="s">
        <v>3</v>
      </c>
      <c r="B510" s="17" t="s">
        <v>40</v>
      </c>
      <c r="C510" s="9" t="str">
        <f t="shared" si="7"/>
        <v>2019</v>
      </c>
      <c r="D510" s="18" t="s">
        <v>9</v>
      </c>
      <c r="E510" s="19">
        <v>1311.2582781456954</v>
      </c>
    </row>
    <row r="511" spans="1:5" s="28" customFormat="1" x14ac:dyDescent="0.3">
      <c r="A511" s="55" t="s">
        <v>3</v>
      </c>
      <c r="B511" s="17" t="s">
        <v>41</v>
      </c>
      <c r="C511" s="9" t="str">
        <f t="shared" si="7"/>
        <v>2019</v>
      </c>
      <c r="D511" s="18" t="s">
        <v>9</v>
      </c>
      <c r="E511" s="19">
        <v>2529.7872340425533</v>
      </c>
    </row>
    <row r="512" spans="1:5" s="28" customFormat="1" x14ac:dyDescent="0.3">
      <c r="A512" s="55" t="s">
        <v>3</v>
      </c>
      <c r="B512" s="17" t="s">
        <v>26</v>
      </c>
      <c r="C512" s="9" t="str">
        <f t="shared" si="7"/>
        <v>2019</v>
      </c>
      <c r="D512" s="18" t="s">
        <v>9</v>
      </c>
      <c r="E512" s="19">
        <v>861.31386861313877</v>
      </c>
    </row>
    <row r="513" spans="1:5" s="28" customFormat="1" x14ac:dyDescent="0.3">
      <c r="A513" s="55" t="s">
        <v>3</v>
      </c>
      <c r="B513" s="17" t="s">
        <v>40</v>
      </c>
      <c r="C513" s="9" t="str">
        <f t="shared" si="7"/>
        <v>2019</v>
      </c>
      <c r="D513" s="18" t="s">
        <v>10</v>
      </c>
      <c r="E513" s="19">
        <v>1507.9470198675499</v>
      </c>
    </row>
    <row r="514" spans="1:5" s="28" customFormat="1" x14ac:dyDescent="0.3">
      <c r="A514" s="55" t="s">
        <v>3</v>
      </c>
      <c r="B514" s="17" t="s">
        <v>41</v>
      </c>
      <c r="C514" s="9" t="str">
        <f t="shared" ref="C514:C540" si="8">RIGHT(B514,4)</f>
        <v>2019</v>
      </c>
      <c r="D514" s="18" t="s">
        <v>10</v>
      </c>
      <c r="E514" s="19">
        <v>1744.6808510638296</v>
      </c>
    </row>
    <row r="515" spans="1:5" s="28" customFormat="1" x14ac:dyDescent="0.3">
      <c r="A515" s="55" t="s">
        <v>3</v>
      </c>
      <c r="B515" s="17" t="s">
        <v>26</v>
      </c>
      <c r="C515" s="9" t="str">
        <f t="shared" si="8"/>
        <v>2019</v>
      </c>
      <c r="D515" s="18" t="s">
        <v>10</v>
      </c>
      <c r="E515" s="19">
        <v>2842.3357664233577</v>
      </c>
    </row>
    <row r="516" spans="1:5" s="28" customFormat="1" x14ac:dyDescent="0.3">
      <c r="A516" s="55" t="s">
        <v>3</v>
      </c>
      <c r="B516" s="17" t="s">
        <v>40</v>
      </c>
      <c r="C516" s="9" t="str">
        <f t="shared" si="8"/>
        <v>2019</v>
      </c>
      <c r="D516" s="18" t="s">
        <v>71</v>
      </c>
      <c r="E516" s="19">
        <v>1507.9470198675497</v>
      </c>
    </row>
    <row r="517" spans="1:5" s="28" customFormat="1" x14ac:dyDescent="0.3">
      <c r="A517" s="55" t="s">
        <v>3</v>
      </c>
      <c r="B517" s="17" t="s">
        <v>41</v>
      </c>
      <c r="C517" s="9" t="str">
        <f t="shared" si="8"/>
        <v>2019</v>
      </c>
      <c r="D517" s="18" t="s">
        <v>71</v>
      </c>
      <c r="E517" s="19">
        <v>2355.3191489361693</v>
      </c>
    </row>
    <row r="518" spans="1:5" s="28" customFormat="1" x14ac:dyDescent="0.3">
      <c r="A518" s="55" t="s">
        <v>3</v>
      </c>
      <c r="B518" s="17" t="s">
        <v>26</v>
      </c>
      <c r="C518" s="9" t="str">
        <f t="shared" si="8"/>
        <v>2019</v>
      </c>
      <c r="D518" s="18" t="s">
        <v>73</v>
      </c>
      <c r="E518" s="19">
        <v>3531.3868613138684</v>
      </c>
    </row>
    <row r="519" spans="1:5" s="28" customFormat="1" x14ac:dyDescent="0.3">
      <c r="A519" s="55" t="s">
        <v>3</v>
      </c>
      <c r="B519" s="17" t="s">
        <v>40</v>
      </c>
      <c r="C519" s="9" t="str">
        <f t="shared" si="8"/>
        <v>2019</v>
      </c>
      <c r="D519" s="18" t="s">
        <v>74</v>
      </c>
      <c r="E519" s="19">
        <v>458.94039735099341</v>
      </c>
    </row>
    <row r="520" spans="1:5" s="28" customFormat="1" x14ac:dyDescent="0.3">
      <c r="A520" s="55" t="s">
        <v>3</v>
      </c>
      <c r="B520" s="17" t="s">
        <v>41</v>
      </c>
      <c r="C520" s="9" t="str">
        <f t="shared" si="8"/>
        <v>2019</v>
      </c>
      <c r="D520" s="18" t="s">
        <v>74</v>
      </c>
      <c r="E520" s="19">
        <v>697.87234042553189</v>
      </c>
    </row>
    <row r="521" spans="1:5" s="28" customFormat="1" x14ac:dyDescent="0.3">
      <c r="A521" s="55" t="s">
        <v>3</v>
      </c>
      <c r="B521" s="17" t="s">
        <v>26</v>
      </c>
      <c r="C521" s="9" t="str">
        <f t="shared" si="8"/>
        <v>2019</v>
      </c>
      <c r="D521" s="18" t="s">
        <v>74</v>
      </c>
      <c r="E521" s="19">
        <v>689.05109489051085</v>
      </c>
    </row>
    <row r="522" spans="1:5" s="28" customFormat="1" x14ac:dyDescent="0.3">
      <c r="A522" s="53" t="s">
        <v>3</v>
      </c>
      <c r="B522" s="21" t="s">
        <v>40</v>
      </c>
      <c r="C522" s="9" t="str">
        <f t="shared" si="8"/>
        <v>2019</v>
      </c>
      <c r="D522" s="22" t="s">
        <v>12</v>
      </c>
      <c r="E522" s="23">
        <v>486.07777777777778</v>
      </c>
    </row>
    <row r="523" spans="1:5" s="28" customFormat="1" x14ac:dyDescent="0.3">
      <c r="A523" s="53" t="s">
        <v>3</v>
      </c>
      <c r="B523" s="21" t="s">
        <v>41</v>
      </c>
      <c r="C523" s="9" t="str">
        <f t="shared" si="8"/>
        <v>2019</v>
      </c>
      <c r="D523" s="22" t="s">
        <v>12</v>
      </c>
      <c r="E523" s="23">
        <v>472.30909090909086</v>
      </c>
    </row>
    <row r="524" spans="1:5" s="28" customFormat="1" x14ac:dyDescent="0.3">
      <c r="A524" s="53" t="s">
        <v>3</v>
      </c>
      <c r="B524" s="21" t="s">
        <v>26</v>
      </c>
      <c r="C524" s="9" t="str">
        <f t="shared" si="8"/>
        <v>2019</v>
      </c>
      <c r="D524" s="22" t="s">
        <v>12</v>
      </c>
      <c r="E524" s="23">
        <v>790.29577464788724</v>
      </c>
    </row>
    <row r="525" spans="1:5" s="28" customFormat="1" x14ac:dyDescent="0.3">
      <c r="A525" s="53" t="s">
        <v>3</v>
      </c>
      <c r="B525" s="21" t="s">
        <v>40</v>
      </c>
      <c r="C525" s="9" t="str">
        <f t="shared" si="8"/>
        <v>2019</v>
      </c>
      <c r="D525" s="22" t="s">
        <v>76</v>
      </c>
      <c r="E525" s="23">
        <v>309.32222222222225</v>
      </c>
    </row>
    <row r="526" spans="1:5" s="28" customFormat="1" x14ac:dyDescent="0.3">
      <c r="A526" s="53" t="s">
        <v>3</v>
      </c>
      <c r="B526" s="21" t="s">
        <v>41</v>
      </c>
      <c r="C526" s="9" t="str">
        <f t="shared" si="8"/>
        <v>2019</v>
      </c>
      <c r="D526" s="22" t="s">
        <v>76</v>
      </c>
      <c r="E526" s="23">
        <v>404.83636363636361</v>
      </c>
    </row>
    <row r="527" spans="1:5" s="28" customFormat="1" x14ac:dyDescent="0.3">
      <c r="A527" s="53" t="s">
        <v>3</v>
      </c>
      <c r="B527" s="21" t="s">
        <v>26</v>
      </c>
      <c r="C527" s="9" t="str">
        <f t="shared" si="8"/>
        <v>2019</v>
      </c>
      <c r="D527" s="22" t="s">
        <v>76</v>
      </c>
      <c r="E527" s="23">
        <v>431.07042253521126</v>
      </c>
    </row>
    <row r="528" spans="1:5" s="28" customFormat="1" x14ac:dyDescent="0.3">
      <c r="A528" s="53" t="s">
        <v>3</v>
      </c>
      <c r="B528" s="21" t="s">
        <v>40</v>
      </c>
      <c r="C528" s="9" t="str">
        <f t="shared" si="8"/>
        <v>2019</v>
      </c>
      <c r="D528" s="22" t="s">
        <v>77</v>
      </c>
      <c r="E528" s="23">
        <v>132.56666666666666</v>
      </c>
    </row>
    <row r="529" spans="1:5" s="28" customFormat="1" x14ac:dyDescent="0.3">
      <c r="A529" s="53" t="s">
        <v>3</v>
      </c>
      <c r="B529" s="21" t="s">
        <v>26</v>
      </c>
      <c r="C529" s="9" t="str">
        <f t="shared" si="8"/>
        <v>2019</v>
      </c>
      <c r="D529" s="22" t="s">
        <v>77</v>
      </c>
      <c r="E529" s="23">
        <v>215.53521126760563</v>
      </c>
    </row>
    <row r="530" spans="1:5" s="28" customFormat="1" x14ac:dyDescent="0.3">
      <c r="A530" s="53" t="s">
        <v>3</v>
      </c>
      <c r="B530" s="21" t="s">
        <v>40</v>
      </c>
      <c r="C530" s="9" t="str">
        <f t="shared" si="8"/>
        <v>2019</v>
      </c>
      <c r="D530" s="22" t="s">
        <v>78</v>
      </c>
      <c r="E530" s="23">
        <v>176.75555555555556</v>
      </c>
    </row>
    <row r="531" spans="1:5" s="28" customFormat="1" x14ac:dyDescent="0.3">
      <c r="A531" s="53" t="s">
        <v>3</v>
      </c>
      <c r="B531" s="21" t="s">
        <v>26</v>
      </c>
      <c r="C531" s="9" t="str">
        <f t="shared" si="8"/>
        <v>2019</v>
      </c>
      <c r="D531" s="22" t="s">
        <v>78</v>
      </c>
      <c r="E531" s="23">
        <v>71.845070422535215</v>
      </c>
    </row>
    <row r="532" spans="1:5" s="28" customFormat="1" x14ac:dyDescent="0.3">
      <c r="A532" s="53" t="s">
        <v>3</v>
      </c>
      <c r="B532" s="21" t="s">
        <v>40</v>
      </c>
      <c r="C532" s="9" t="str">
        <f t="shared" si="8"/>
        <v>2019</v>
      </c>
      <c r="D532" s="22" t="s">
        <v>79</v>
      </c>
      <c r="E532" s="23">
        <v>574.45555555555552</v>
      </c>
    </row>
    <row r="533" spans="1:5" s="28" customFormat="1" x14ac:dyDescent="0.3">
      <c r="A533" s="53" t="s">
        <v>3</v>
      </c>
      <c r="B533" s="21" t="s">
        <v>41</v>
      </c>
      <c r="C533" s="9" t="str">
        <f t="shared" si="8"/>
        <v>2019</v>
      </c>
      <c r="D533" s="22" t="s">
        <v>79</v>
      </c>
      <c r="E533" s="23">
        <v>202.41818181818181</v>
      </c>
    </row>
    <row r="534" spans="1:5" s="28" customFormat="1" x14ac:dyDescent="0.3">
      <c r="A534" s="53" t="s">
        <v>3</v>
      </c>
      <c r="B534" s="21" t="s">
        <v>26</v>
      </c>
      <c r="C534" s="9" t="str">
        <f t="shared" si="8"/>
        <v>2019</v>
      </c>
      <c r="D534" s="22" t="s">
        <v>79</v>
      </c>
      <c r="E534" s="23">
        <v>933.98591549295782</v>
      </c>
    </row>
    <row r="535" spans="1:5" s="32" customFormat="1" x14ac:dyDescent="0.3">
      <c r="A535" s="22" t="s">
        <v>3</v>
      </c>
      <c r="B535" s="21" t="s">
        <v>40</v>
      </c>
      <c r="C535" s="9" t="str">
        <f t="shared" si="8"/>
        <v>2019</v>
      </c>
      <c r="D535" s="22" t="s">
        <v>80</v>
      </c>
      <c r="E535" s="23">
        <v>662.83333333333326</v>
      </c>
    </row>
    <row r="536" spans="1:5" s="32" customFormat="1" x14ac:dyDescent="0.3">
      <c r="A536" s="22" t="s">
        <v>3</v>
      </c>
      <c r="B536" s="21" t="s">
        <v>41</v>
      </c>
      <c r="C536" s="9" t="str">
        <f t="shared" si="8"/>
        <v>2019</v>
      </c>
      <c r="D536" s="22" t="s">
        <v>80</v>
      </c>
      <c r="E536" s="23">
        <v>1012.090909090909</v>
      </c>
    </row>
    <row r="537" spans="1:5" s="32" customFormat="1" x14ac:dyDescent="0.3">
      <c r="A537" s="22" t="s">
        <v>3</v>
      </c>
      <c r="B537" s="21" t="s">
        <v>26</v>
      </c>
      <c r="C537" s="9" t="str">
        <f t="shared" si="8"/>
        <v>2019</v>
      </c>
      <c r="D537" s="22" t="s">
        <v>80</v>
      </c>
      <c r="E537" s="23">
        <v>933.98591549295782</v>
      </c>
    </row>
    <row r="538" spans="1:5" s="32" customFormat="1" x14ac:dyDescent="0.3">
      <c r="A538" s="22" t="s">
        <v>3</v>
      </c>
      <c r="B538" s="21" t="s">
        <v>40</v>
      </c>
      <c r="C538" s="9" t="str">
        <f t="shared" si="8"/>
        <v>2019</v>
      </c>
      <c r="D538" s="22" t="s">
        <v>81</v>
      </c>
      <c r="E538" s="23">
        <v>1634.9888888888888</v>
      </c>
    </row>
    <row r="539" spans="1:5" s="32" customFormat="1" x14ac:dyDescent="0.3">
      <c r="A539" s="22" t="s">
        <v>3</v>
      </c>
      <c r="B539" s="21" t="s">
        <v>41</v>
      </c>
      <c r="C539" s="9" t="str">
        <f t="shared" si="8"/>
        <v>2019</v>
      </c>
      <c r="D539" s="22" t="s">
        <v>81</v>
      </c>
      <c r="E539" s="23">
        <v>1619.3454545454545</v>
      </c>
    </row>
    <row r="540" spans="1:5" s="32" customFormat="1" x14ac:dyDescent="0.3">
      <c r="A540" s="22" t="s">
        <v>3</v>
      </c>
      <c r="B540" s="21" t="s">
        <v>26</v>
      </c>
      <c r="C540" s="9" t="str">
        <f t="shared" si="8"/>
        <v>2019</v>
      </c>
      <c r="D540" s="22" t="s">
        <v>81</v>
      </c>
      <c r="E540" s="23">
        <v>1724.2816901408451</v>
      </c>
    </row>
  </sheetData>
  <autoFilter ref="A1:E540"/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15"/>
  <sheetViews>
    <sheetView zoomScale="85" zoomScaleNormal="85" workbookViewId="0">
      <pane ySplit="1" topLeftCell="A2" activePane="bottomLeft" state="frozen"/>
      <selection pane="bottomLeft" activeCell="A15" sqref="A15"/>
    </sheetView>
  </sheetViews>
  <sheetFormatPr defaultRowHeight="14.5" x14ac:dyDescent="0.3"/>
  <cols>
    <col min="1" max="2" width="22.09765625" customWidth="1"/>
    <col min="3" max="3" width="32" bestFit="1" customWidth="1"/>
    <col min="4" max="4" width="28.296875" customWidth="1"/>
    <col min="5" max="5" width="26.69921875" customWidth="1"/>
    <col min="6" max="6" width="50.69921875" style="43" customWidth="1"/>
  </cols>
  <sheetData>
    <row r="1" spans="1:6" x14ac:dyDescent="0.3">
      <c r="A1" s="38" t="s">
        <v>181</v>
      </c>
      <c r="B1" s="38" t="s">
        <v>182</v>
      </c>
      <c r="C1" s="38" t="s">
        <v>183</v>
      </c>
      <c r="D1" s="38" t="s">
        <v>184</v>
      </c>
      <c r="E1" s="38" t="s">
        <v>185</v>
      </c>
      <c r="F1" s="39" t="s">
        <v>186</v>
      </c>
    </row>
    <row r="2" spans="1:6" x14ac:dyDescent="0.3">
      <c r="A2" s="40">
        <v>200701</v>
      </c>
      <c r="B2" s="40" t="s">
        <v>187</v>
      </c>
      <c r="C2" s="41"/>
      <c r="D2" s="41"/>
      <c r="E2" s="41"/>
      <c r="F2" s="42"/>
    </row>
    <row r="3" spans="1:6" x14ac:dyDescent="0.3">
      <c r="A3" s="40">
        <v>201006</v>
      </c>
      <c r="B3" s="40" t="s">
        <v>187</v>
      </c>
      <c r="C3" s="40" t="s">
        <v>187</v>
      </c>
      <c r="D3" s="41"/>
      <c r="E3" s="41"/>
      <c r="F3" s="42"/>
    </row>
    <row r="4" spans="1:6" ht="29" x14ac:dyDescent="0.3">
      <c r="A4" s="40">
        <v>201106</v>
      </c>
      <c r="B4" s="40" t="s">
        <v>188</v>
      </c>
      <c r="C4" s="40" t="s">
        <v>188</v>
      </c>
      <c r="D4" s="41"/>
      <c r="E4" s="41"/>
      <c r="F4" s="42" t="s">
        <v>189</v>
      </c>
    </row>
    <row r="5" spans="1:6" x14ac:dyDescent="0.3">
      <c r="A5" s="40">
        <v>201209</v>
      </c>
      <c r="B5" s="40" t="s">
        <v>188</v>
      </c>
      <c r="C5" s="40" t="s">
        <v>190</v>
      </c>
      <c r="D5" s="41"/>
      <c r="E5" s="40" t="s">
        <v>190</v>
      </c>
      <c r="F5" s="42"/>
    </row>
    <row r="6" spans="1:6" ht="29" x14ac:dyDescent="0.3">
      <c r="A6" s="40">
        <v>201310</v>
      </c>
      <c r="B6" s="40" t="s">
        <v>190</v>
      </c>
      <c r="C6" s="42" t="s">
        <v>191</v>
      </c>
      <c r="D6" s="41"/>
      <c r="E6" s="40" t="s">
        <v>192</v>
      </c>
      <c r="F6" s="42"/>
    </row>
    <row r="7" spans="1:6" ht="29" x14ac:dyDescent="0.3">
      <c r="A7" s="40">
        <v>201409</v>
      </c>
      <c r="B7" s="42" t="s">
        <v>191</v>
      </c>
      <c r="C7" s="41"/>
      <c r="D7" s="40" t="s">
        <v>190</v>
      </c>
      <c r="E7" s="41"/>
      <c r="F7" s="42"/>
    </row>
    <row r="8" spans="1:6" ht="29" x14ac:dyDescent="0.3">
      <c r="A8" s="40">
        <v>201506</v>
      </c>
      <c r="B8" s="41"/>
      <c r="C8" s="41"/>
      <c r="D8" s="42" t="s">
        <v>193</v>
      </c>
      <c r="E8" s="41"/>
      <c r="F8" s="42"/>
    </row>
    <row r="9" spans="1:6" ht="29" x14ac:dyDescent="0.3">
      <c r="A9" s="40">
        <v>201603</v>
      </c>
      <c r="B9" s="42" t="s">
        <v>194</v>
      </c>
      <c r="C9" s="42" t="s">
        <v>191</v>
      </c>
      <c r="D9" s="40" t="s">
        <v>190</v>
      </c>
      <c r="E9" s="41"/>
      <c r="F9" s="42"/>
    </row>
    <row r="10" spans="1:6" ht="58" x14ac:dyDescent="0.3">
      <c r="A10" s="40">
        <v>201609</v>
      </c>
      <c r="B10" s="42" t="s">
        <v>195</v>
      </c>
      <c r="C10" s="41"/>
      <c r="D10" s="42" t="s">
        <v>196</v>
      </c>
      <c r="E10" s="41"/>
      <c r="F10" s="42"/>
    </row>
    <row r="11" spans="1:6" ht="72.5" x14ac:dyDescent="0.3">
      <c r="A11" s="40">
        <v>201610</v>
      </c>
      <c r="B11" s="41"/>
      <c r="C11" s="41"/>
      <c r="D11" s="41"/>
      <c r="E11" s="42" t="s">
        <v>197</v>
      </c>
      <c r="F11" s="42"/>
    </row>
    <row r="12" spans="1:6" ht="43.5" x14ac:dyDescent="0.3">
      <c r="A12" s="40">
        <v>201709</v>
      </c>
      <c r="B12" s="42" t="s">
        <v>198</v>
      </c>
      <c r="C12" s="41"/>
      <c r="D12" s="42" t="s">
        <v>199</v>
      </c>
      <c r="E12" s="41"/>
      <c r="F12" s="42"/>
    </row>
    <row r="13" spans="1:6" ht="58" x14ac:dyDescent="0.3">
      <c r="A13" s="40">
        <v>201809</v>
      </c>
      <c r="B13" s="42" t="s">
        <v>200</v>
      </c>
      <c r="C13" s="41"/>
      <c r="D13" s="42" t="s">
        <v>199</v>
      </c>
      <c r="E13" s="41"/>
      <c r="F13" s="42"/>
    </row>
    <row r="14" spans="1:6" x14ac:dyDescent="0.3">
      <c r="A14" s="40">
        <v>201903</v>
      </c>
      <c r="B14" s="41"/>
      <c r="C14" s="41"/>
      <c r="D14" s="41"/>
      <c r="E14" s="41"/>
      <c r="F14" s="42"/>
    </row>
    <row r="15" spans="1:6" ht="58" x14ac:dyDescent="0.3">
      <c r="A15" s="40">
        <v>201906</v>
      </c>
      <c r="B15" s="40" t="s">
        <v>201</v>
      </c>
      <c r="C15" s="42" t="s">
        <v>202</v>
      </c>
      <c r="D15" s="42" t="s">
        <v>203</v>
      </c>
      <c r="E15" s="42" t="s">
        <v>204</v>
      </c>
      <c r="F15" s="42"/>
    </row>
  </sheetData>
  <phoneticPr fontId="4" type="noConversion"/>
  <pageMargins left="0.25" right="0.25" top="0.75" bottom="0.75" header="0.3" footer="0.3"/>
  <pageSetup paperSize="9" scale="67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 for Analysis</vt:lpstr>
      <vt:lpstr>1a. Script counts</vt:lpstr>
      <vt:lpstr>1b. Mapping Script counts</vt:lpstr>
      <vt:lpstr>1c. Raw Script counts</vt:lpstr>
      <vt:lpstr>1d. Pivots for Regression</vt:lpstr>
      <vt:lpstr>2a. Data points</vt:lpstr>
      <vt:lpstr>2b. Raw Database</vt:lpstr>
      <vt:lpstr>3. summary by 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hkpuadmin</dc:creator>
  <cp:lastModifiedBy>Dick Sang</cp:lastModifiedBy>
  <dcterms:created xsi:type="dcterms:W3CDTF">2019-07-04T09:12:42Z</dcterms:created>
  <dcterms:modified xsi:type="dcterms:W3CDTF">2020-01-11T02:49:19Z</dcterms:modified>
</cp:coreProperties>
</file>