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ckyonstock/Documents/dicky/ngulik/skripsi/Yeremia Ivan S/"/>
    </mc:Choice>
  </mc:AlternateContent>
  <xr:revisionPtr revIDLastSave="0" documentId="13_ncr:1_{78D8CCC8-9BB7-E74A-9AC9-1E3B20076D26}" xr6:coauthVersionLast="47" xr6:coauthVersionMax="47" xr10:uidLastSave="{00000000-0000-0000-0000-000000000000}"/>
  <bookViews>
    <workbookView xWindow="0" yWindow="500" windowWidth="33600" windowHeight="19420" activeTab="1" xr2:uid="{4F4F4099-95E9-9740-9A12-0296922666FE}"/>
  </bookViews>
  <sheets>
    <sheet name="Perhitungan" sheetId="5" r:id="rId1"/>
    <sheet name="Fuzzy" sheetId="6" r:id="rId2"/>
    <sheet name="Table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6" l="1"/>
  <c r="T3" i="6"/>
  <c r="S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K3" i="6"/>
  <c r="J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" i="6"/>
  <c r="H4" i="6"/>
  <c r="S4" i="6" s="1"/>
  <c r="H5" i="6"/>
  <c r="R5" i="6" s="1"/>
  <c r="H6" i="6"/>
  <c r="R6" i="6" s="1"/>
  <c r="H7" i="6"/>
  <c r="R7" i="6" s="1"/>
  <c r="H8" i="6"/>
  <c r="S8" i="6" s="1"/>
  <c r="H9" i="6"/>
  <c r="S9" i="6" s="1"/>
  <c r="H10" i="6"/>
  <c r="S10" i="6" s="1"/>
  <c r="H11" i="6"/>
  <c r="S11" i="6" s="1"/>
  <c r="H12" i="6"/>
  <c r="S12" i="6" s="1"/>
  <c r="H13" i="6"/>
  <c r="R13" i="6" s="1"/>
  <c r="H14" i="6"/>
  <c r="R14" i="6" s="1"/>
  <c r="H15" i="6"/>
  <c r="R15" i="6" s="1"/>
  <c r="H16" i="6"/>
  <c r="S16" i="6" s="1"/>
  <c r="H17" i="6"/>
  <c r="S17" i="6" s="1"/>
  <c r="H18" i="6"/>
  <c r="S18" i="6" s="1"/>
  <c r="H19" i="6"/>
  <c r="S19" i="6" s="1"/>
  <c r="H20" i="6"/>
  <c r="R20" i="6" s="1"/>
  <c r="H21" i="6"/>
  <c r="R21" i="6" s="1"/>
  <c r="H22" i="6"/>
  <c r="R22" i="6" s="1"/>
  <c r="H23" i="6"/>
  <c r="R23" i="6" s="1"/>
  <c r="H24" i="6"/>
  <c r="S24" i="6" s="1"/>
  <c r="H25" i="6"/>
  <c r="S25" i="6" s="1"/>
  <c r="H26" i="6"/>
  <c r="S26" i="6" s="1"/>
  <c r="H27" i="6"/>
  <c r="H28" i="6"/>
  <c r="R28" i="6" s="1"/>
  <c r="H29" i="6"/>
  <c r="R29" i="6" s="1"/>
  <c r="H30" i="6"/>
  <c r="R30" i="6" s="1"/>
  <c r="H31" i="6"/>
  <c r="R31" i="6" s="1"/>
  <c r="H32" i="6"/>
  <c r="S32" i="6" s="1"/>
  <c r="H3" i="6"/>
  <c r="R3" i="6" s="1"/>
  <c r="G4" i="6"/>
  <c r="O4" i="6" s="1"/>
  <c r="G5" i="6"/>
  <c r="O5" i="6" s="1"/>
  <c r="G6" i="6"/>
  <c r="O6" i="6" s="1"/>
  <c r="G7" i="6"/>
  <c r="P7" i="6" s="1"/>
  <c r="G8" i="6"/>
  <c r="P8" i="6" s="1"/>
  <c r="G9" i="6"/>
  <c r="P9" i="6" s="1"/>
  <c r="G10" i="6"/>
  <c r="Q10" i="6" s="1"/>
  <c r="G11" i="6"/>
  <c r="Q11" i="6" s="1"/>
  <c r="G12" i="6"/>
  <c r="O12" i="6" s="1"/>
  <c r="G13" i="6"/>
  <c r="O13" i="6" s="1"/>
  <c r="G14" i="6"/>
  <c r="O14" i="6" s="1"/>
  <c r="G15" i="6"/>
  <c r="P15" i="6" s="1"/>
  <c r="G16" i="6"/>
  <c r="P16" i="6" s="1"/>
  <c r="G17" i="6"/>
  <c r="P17" i="6" s="1"/>
  <c r="G18" i="6"/>
  <c r="Q18" i="6" s="1"/>
  <c r="G19" i="6"/>
  <c r="Q19" i="6" s="1"/>
  <c r="G20" i="6"/>
  <c r="O20" i="6" s="1"/>
  <c r="G21" i="6"/>
  <c r="O21" i="6" s="1"/>
  <c r="G22" i="6"/>
  <c r="O22" i="6" s="1"/>
  <c r="G23" i="6"/>
  <c r="P23" i="6" s="1"/>
  <c r="G24" i="6"/>
  <c r="P24" i="6" s="1"/>
  <c r="G25" i="6"/>
  <c r="P25" i="6" s="1"/>
  <c r="G26" i="6"/>
  <c r="Q26" i="6" s="1"/>
  <c r="G27" i="6"/>
  <c r="Q27" i="6" s="1"/>
  <c r="G28" i="6"/>
  <c r="O28" i="6" s="1"/>
  <c r="G29" i="6"/>
  <c r="O29" i="6" s="1"/>
  <c r="G30" i="6"/>
  <c r="O30" i="6" s="1"/>
  <c r="G31" i="6"/>
  <c r="P31" i="6" s="1"/>
  <c r="G32" i="6"/>
  <c r="P32" i="6" s="1"/>
  <c r="F3" i="6"/>
  <c r="F4" i="6"/>
  <c r="L4" i="6" s="1"/>
  <c r="F5" i="6"/>
  <c r="M5" i="6" s="1"/>
  <c r="F6" i="6"/>
  <c r="M6" i="6" s="1"/>
  <c r="F7" i="6"/>
  <c r="M7" i="6" s="1"/>
  <c r="F8" i="6"/>
  <c r="N8" i="6" s="1"/>
  <c r="F9" i="6"/>
  <c r="N9" i="6" s="1"/>
  <c r="F10" i="6"/>
  <c r="N10" i="6" s="1"/>
  <c r="F11" i="6"/>
  <c r="N11" i="6" s="1"/>
  <c r="F12" i="6"/>
  <c r="N12" i="6" s="1"/>
  <c r="F13" i="6"/>
  <c r="M13" i="6" s="1"/>
  <c r="F14" i="6"/>
  <c r="M14" i="6" s="1"/>
  <c r="F15" i="6"/>
  <c r="M15" i="6" s="1"/>
  <c r="F16" i="6"/>
  <c r="N16" i="6" s="1"/>
  <c r="F17" i="6"/>
  <c r="N17" i="6" s="1"/>
  <c r="F18" i="6"/>
  <c r="N18" i="6" s="1"/>
  <c r="F19" i="6"/>
  <c r="N19" i="6" s="1"/>
  <c r="F20" i="6"/>
  <c r="L20" i="6" s="1"/>
  <c r="F21" i="6"/>
  <c r="M21" i="6" s="1"/>
  <c r="F22" i="6"/>
  <c r="M22" i="6" s="1"/>
  <c r="F23" i="6"/>
  <c r="M23" i="6" s="1"/>
  <c r="F24" i="6"/>
  <c r="L24" i="6" s="1"/>
  <c r="F25" i="6"/>
  <c r="N25" i="6" s="1"/>
  <c r="F26" i="6"/>
  <c r="N26" i="6" s="1"/>
  <c r="F27" i="6"/>
  <c r="F28" i="6"/>
  <c r="N28" i="6" s="1"/>
  <c r="F29" i="6"/>
  <c r="M29" i="6" s="1"/>
  <c r="F30" i="6"/>
  <c r="M30" i="6" s="1"/>
  <c r="F31" i="6"/>
  <c r="M31" i="6" s="1"/>
  <c r="F32" i="6"/>
  <c r="E25" i="6"/>
  <c r="E26" i="6"/>
  <c r="E27" i="6"/>
  <c r="E28" i="6"/>
  <c r="E29" i="6"/>
  <c r="E30" i="6"/>
  <c r="E31" i="6"/>
  <c r="E32" i="6"/>
  <c r="E17" i="6"/>
  <c r="E18" i="6"/>
  <c r="E19" i="6"/>
  <c r="E20" i="6"/>
  <c r="E21" i="6"/>
  <c r="E22" i="6"/>
  <c r="E23" i="6"/>
  <c r="E24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3" i="6"/>
  <c r="G3" i="5"/>
  <c r="G29" i="5"/>
  <c r="G11" i="5"/>
  <c r="G9" i="5"/>
  <c r="G25" i="5"/>
  <c r="G18" i="5"/>
  <c r="G5" i="5"/>
  <c r="G22" i="5"/>
  <c r="G6" i="5"/>
  <c r="G24" i="5"/>
  <c r="G19" i="5"/>
  <c r="G4" i="5"/>
  <c r="G21" i="5"/>
  <c r="G14" i="5"/>
  <c r="G12" i="5"/>
  <c r="G10" i="5"/>
  <c r="G26" i="5"/>
  <c r="G7" i="5"/>
  <c r="G17" i="5"/>
  <c r="G8" i="5"/>
  <c r="G13" i="5"/>
  <c r="G32" i="5"/>
  <c r="G27" i="5"/>
  <c r="G31" i="5"/>
  <c r="G15" i="5"/>
  <c r="G20" i="5"/>
  <c r="G30" i="5"/>
  <c r="G23" i="5"/>
  <c r="G28" i="5"/>
  <c r="G16" i="5"/>
  <c r="L32" i="6" l="1"/>
  <c r="N27" i="6"/>
  <c r="S27" i="6"/>
  <c r="W29" i="6"/>
  <c r="T27" i="6"/>
  <c r="T19" i="6"/>
  <c r="T11" i="6"/>
  <c r="S28" i="6"/>
  <c r="S20" i="6"/>
  <c r="R12" i="6"/>
  <c r="W12" i="6" s="1"/>
  <c r="R4" i="6"/>
  <c r="W4" i="6" s="1"/>
  <c r="V25" i="6"/>
  <c r="V32" i="6"/>
  <c r="S31" i="6"/>
  <c r="S23" i="6"/>
  <c r="S15" i="6"/>
  <c r="V15" i="6" s="1"/>
  <c r="S7" i="6"/>
  <c r="V7" i="6" s="1"/>
  <c r="T28" i="6"/>
  <c r="T20" i="6"/>
  <c r="T12" i="6"/>
  <c r="T4" i="6"/>
  <c r="V17" i="6"/>
  <c r="V24" i="6"/>
  <c r="V31" i="6"/>
  <c r="V23" i="6"/>
  <c r="M26" i="6"/>
  <c r="M18" i="6"/>
  <c r="M10" i="6"/>
  <c r="T31" i="6"/>
  <c r="T23" i="6"/>
  <c r="T15" i="6"/>
  <c r="T7" i="6"/>
  <c r="Q30" i="6"/>
  <c r="V9" i="6"/>
  <c r="V8" i="6"/>
  <c r="Q25" i="6"/>
  <c r="V16" i="6"/>
  <c r="O25" i="6"/>
  <c r="O17" i="6"/>
  <c r="O9" i="6"/>
  <c r="Q22" i="6"/>
  <c r="O3" i="6"/>
  <c r="W3" i="6" s="1"/>
  <c r="Q14" i="6"/>
  <c r="Q17" i="6"/>
  <c r="Q9" i="6"/>
  <c r="Q6" i="6"/>
  <c r="W30" i="6"/>
  <c r="W22" i="6"/>
  <c r="W14" i="6"/>
  <c r="W6" i="6"/>
  <c r="W21" i="6"/>
  <c r="W13" i="6"/>
  <c r="W5" i="6"/>
  <c r="W28" i="6"/>
  <c r="W20" i="6"/>
  <c r="L23" i="6"/>
  <c r="L7" i="6"/>
  <c r="M20" i="6"/>
  <c r="T26" i="6"/>
  <c r="P30" i="6"/>
  <c r="P22" i="6"/>
  <c r="P14" i="6"/>
  <c r="P6" i="6"/>
  <c r="O27" i="6"/>
  <c r="O11" i="6"/>
  <c r="N32" i="6"/>
  <c r="N24" i="6"/>
  <c r="N15" i="6"/>
  <c r="N7" i="6"/>
  <c r="L31" i="6"/>
  <c r="L15" i="6"/>
  <c r="M28" i="6"/>
  <c r="M12" i="6"/>
  <c r="M4" i="6"/>
  <c r="T18" i="6"/>
  <c r="T10" i="6"/>
  <c r="O19" i="6"/>
  <c r="L30" i="6"/>
  <c r="L22" i="6"/>
  <c r="L14" i="6"/>
  <c r="L6" i="6"/>
  <c r="M27" i="6"/>
  <c r="M19" i="6"/>
  <c r="M11" i="6"/>
  <c r="T25" i="6"/>
  <c r="T17" i="6"/>
  <c r="T9" i="6"/>
  <c r="S30" i="6"/>
  <c r="S22" i="6"/>
  <c r="S14" i="6"/>
  <c r="S6" i="6"/>
  <c r="R27" i="6"/>
  <c r="R19" i="6"/>
  <c r="R11" i="6"/>
  <c r="Q32" i="6"/>
  <c r="Q24" i="6"/>
  <c r="Q16" i="6"/>
  <c r="Q8" i="6"/>
  <c r="P29" i="6"/>
  <c r="P21" i="6"/>
  <c r="P13" i="6"/>
  <c r="P5" i="6"/>
  <c r="O26" i="6"/>
  <c r="O18" i="6"/>
  <c r="O10" i="6"/>
  <c r="N31" i="6"/>
  <c r="N23" i="6"/>
  <c r="N14" i="6"/>
  <c r="N6" i="6"/>
  <c r="L29" i="6"/>
  <c r="L21" i="6"/>
  <c r="L13" i="6"/>
  <c r="L5" i="6"/>
  <c r="T32" i="6"/>
  <c r="T24" i="6"/>
  <c r="T16" i="6"/>
  <c r="T8" i="6"/>
  <c r="S29" i="6"/>
  <c r="S21" i="6"/>
  <c r="S13" i="6"/>
  <c r="S5" i="6"/>
  <c r="R26" i="6"/>
  <c r="R18" i="6"/>
  <c r="R10" i="6"/>
  <c r="Q31" i="6"/>
  <c r="Q23" i="6"/>
  <c r="Q15" i="6"/>
  <c r="Q7" i="6"/>
  <c r="P28" i="6"/>
  <c r="P20" i="6"/>
  <c r="P12" i="6"/>
  <c r="V12" i="6" s="1"/>
  <c r="P4" i="6"/>
  <c r="V4" i="6" s="1"/>
  <c r="N30" i="6"/>
  <c r="N22" i="6"/>
  <c r="N13" i="6"/>
  <c r="N5" i="6"/>
  <c r="N20" i="6"/>
  <c r="L28" i="6"/>
  <c r="L12" i="6"/>
  <c r="M25" i="6"/>
  <c r="R25" i="6"/>
  <c r="R9" i="6"/>
  <c r="P27" i="6"/>
  <c r="V27" i="6" s="1"/>
  <c r="P11" i="6"/>
  <c r="V11" i="6" s="1"/>
  <c r="O24" i="6"/>
  <c r="O8" i="6"/>
  <c r="N21" i="6"/>
  <c r="N4" i="6"/>
  <c r="N3" i="6"/>
  <c r="L27" i="6"/>
  <c r="L19" i="6"/>
  <c r="L11" i="6"/>
  <c r="M32" i="6"/>
  <c r="M24" i="6"/>
  <c r="M16" i="6"/>
  <c r="M8" i="6"/>
  <c r="T30" i="6"/>
  <c r="T22" i="6"/>
  <c r="T14" i="6"/>
  <c r="T6" i="6"/>
  <c r="R32" i="6"/>
  <c r="R24" i="6"/>
  <c r="R16" i="6"/>
  <c r="R8" i="6"/>
  <c r="Q29" i="6"/>
  <c r="Q21" i="6"/>
  <c r="Q13" i="6"/>
  <c r="Q5" i="6"/>
  <c r="P26" i="6"/>
  <c r="V26" i="6" s="1"/>
  <c r="P18" i="6"/>
  <c r="V18" i="6" s="1"/>
  <c r="P10" i="6"/>
  <c r="V10" i="6" s="1"/>
  <c r="O31" i="6"/>
  <c r="W31" i="6" s="1"/>
  <c r="O23" i="6"/>
  <c r="W23" i="6" s="1"/>
  <c r="O15" i="6"/>
  <c r="W15" i="6" s="1"/>
  <c r="O7" i="6"/>
  <c r="W7" i="6" s="1"/>
  <c r="M17" i="6"/>
  <c r="M9" i="6"/>
  <c r="R17" i="6"/>
  <c r="P19" i="6"/>
  <c r="V19" i="6" s="1"/>
  <c r="O32" i="6"/>
  <c r="O16" i="6"/>
  <c r="W16" i="6" s="1"/>
  <c r="N29" i="6"/>
  <c r="L26" i="6"/>
  <c r="L18" i="6"/>
  <c r="L10" i="6"/>
  <c r="T29" i="6"/>
  <c r="T21" i="6"/>
  <c r="T13" i="6"/>
  <c r="T5" i="6"/>
  <c r="Q28" i="6"/>
  <c r="Q20" i="6"/>
  <c r="Q12" i="6"/>
  <c r="Q4" i="6"/>
  <c r="L25" i="6"/>
  <c r="L17" i="6"/>
  <c r="L9" i="6"/>
  <c r="L16" i="6"/>
  <c r="L8" i="6"/>
  <c r="L3" i="6"/>
  <c r="M3" i="6"/>
  <c r="P3" i="6"/>
  <c r="Q3" i="6"/>
  <c r="G33" i="5"/>
  <c r="H32" i="5" s="1"/>
  <c r="W25" i="6" l="1"/>
  <c r="V22" i="6"/>
  <c r="V5" i="6"/>
  <c r="U16" i="6"/>
  <c r="X16" i="6" s="1"/>
  <c r="V30" i="6"/>
  <c r="W32" i="6"/>
  <c r="W9" i="6"/>
  <c r="V13" i="6"/>
  <c r="U12" i="6"/>
  <c r="X12" i="6" s="1"/>
  <c r="V21" i="6"/>
  <c r="U9" i="6"/>
  <c r="V20" i="6"/>
  <c r="V3" i="6"/>
  <c r="V28" i="6"/>
  <c r="U8" i="6"/>
  <c r="U27" i="6"/>
  <c r="U30" i="6"/>
  <c r="U31" i="6"/>
  <c r="X31" i="6" s="1"/>
  <c r="V14" i="6"/>
  <c r="W17" i="6"/>
  <c r="U24" i="6"/>
  <c r="U4" i="6"/>
  <c r="X4" i="6" s="1"/>
  <c r="U32" i="6"/>
  <c r="W19" i="6"/>
  <c r="U17" i="6"/>
  <c r="U29" i="6"/>
  <c r="V29" i="6"/>
  <c r="U25" i="6"/>
  <c r="X25" i="6" s="1"/>
  <c r="W8" i="6"/>
  <c r="U28" i="6"/>
  <c r="U10" i="6"/>
  <c r="W24" i="6"/>
  <c r="U20" i="6"/>
  <c r="U5" i="6"/>
  <c r="W10" i="6"/>
  <c r="U6" i="6"/>
  <c r="W11" i="6"/>
  <c r="U7" i="6"/>
  <c r="X7" i="6" s="1"/>
  <c r="U18" i="6"/>
  <c r="U11" i="6"/>
  <c r="U13" i="6"/>
  <c r="W18" i="6"/>
  <c r="U14" i="6"/>
  <c r="W27" i="6"/>
  <c r="U23" i="6"/>
  <c r="X23" i="6" s="1"/>
  <c r="U26" i="6"/>
  <c r="U19" i="6"/>
  <c r="U21" i="6"/>
  <c r="W26" i="6"/>
  <c r="U22" i="6"/>
  <c r="X22" i="6" s="1"/>
  <c r="U15" i="6"/>
  <c r="X15" i="6" s="1"/>
  <c r="V6" i="6"/>
  <c r="U3" i="6"/>
  <c r="X3" i="6" s="1"/>
  <c r="H15" i="5"/>
  <c r="H25" i="5"/>
  <c r="H7" i="5"/>
  <c r="H12" i="5"/>
  <c r="H20" i="5"/>
  <c r="H27" i="5"/>
  <c r="H19" i="5"/>
  <c r="H5" i="5"/>
  <c r="H21" i="5"/>
  <c r="H29" i="5"/>
  <c r="H30" i="5"/>
  <c r="H10" i="5"/>
  <c r="H13" i="5"/>
  <c r="H4" i="5"/>
  <c r="H31" i="5"/>
  <c r="H18" i="5"/>
  <c r="H11" i="5"/>
  <c r="H23" i="5"/>
  <c r="H26" i="5"/>
  <c r="H16" i="5"/>
  <c r="H9" i="5"/>
  <c r="H17" i="5"/>
  <c r="H28" i="5"/>
  <c r="H22" i="5"/>
  <c r="H8" i="5"/>
  <c r="H14" i="5"/>
  <c r="H6" i="5"/>
  <c r="H24" i="5"/>
  <c r="H3" i="5"/>
  <c r="I3" i="5" s="1"/>
  <c r="I4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X32" i="6" l="1"/>
  <c r="X5" i="6"/>
  <c r="X13" i="6"/>
  <c r="X30" i="6"/>
  <c r="X9" i="6"/>
  <c r="X21" i="6"/>
  <c r="X14" i="6"/>
  <c r="X28" i="6"/>
  <c r="X8" i="6"/>
  <c r="X19" i="6"/>
  <c r="X27" i="6"/>
  <c r="X20" i="6"/>
  <c r="X11" i="6"/>
  <c r="X29" i="6"/>
  <c r="X17" i="6"/>
  <c r="X24" i="6"/>
  <c r="X10" i="6"/>
  <c r="X18" i="6"/>
  <c r="X26" i="6"/>
  <c r="X6" i="6"/>
</calcChain>
</file>

<file path=xl/sharedStrings.xml><?xml version="1.0" encoding="utf-8"?>
<sst xmlns="http://schemas.openxmlformats.org/spreadsheetml/2006/main" count="192" uniqueCount="102">
  <si>
    <t>LAYS AYAM PG PAPRIKA 40</t>
  </si>
  <si>
    <t>LAYS AYAM PAPRIKA 65</t>
  </si>
  <si>
    <t>CHITATO SAPI PG 19</t>
  </si>
  <si>
    <t>CHITATO SAPI PG 40</t>
  </si>
  <si>
    <t>CHITATO SAPI PG 75</t>
  </si>
  <si>
    <t>CHITATO AYAM BBQ 19</t>
  </si>
  <si>
    <t>CHITATO AYAM BBQ 40</t>
  </si>
  <si>
    <t>CHITATO AYAM BBQ 75</t>
  </si>
  <si>
    <t>CHITATO ORIGINAL FLAVOUR 35 GR</t>
  </si>
  <si>
    <t>CHITATO ASLI 75</t>
  </si>
  <si>
    <t>CHITATO AYAM BUMBU 19</t>
  </si>
  <si>
    <t>CHITATO AYAM BUMBU 40</t>
  </si>
  <si>
    <t>CHITATO AYAM BUMBU 75</t>
  </si>
  <si>
    <t>CHITATO SAPI BAKAR 19</t>
  </si>
  <si>
    <t>CHITATO SAPI BUMBU B 40</t>
  </si>
  <si>
    <t>CHITATO SAPI BUMBU B 75</t>
  </si>
  <si>
    <t>CHITATO OKONOMIYAKI 85</t>
  </si>
  <si>
    <t>CHITATO SAPI PANGGANG 15</t>
  </si>
  <si>
    <t>CHITATO SAPI PANGGANG 168</t>
  </si>
  <si>
    <t>CHITATO KEJU SUPREME 15</t>
  </si>
  <si>
    <t>CHITATO KEJU SUPREME 75</t>
  </si>
  <si>
    <t>CHITATO FOODIE SEAWEED 55</t>
  </si>
  <si>
    <t>CHHETOS SHOTS JAGUNG BAKAR 15</t>
  </si>
  <si>
    <t>CHEETOS AYAM BAKAR 15</t>
  </si>
  <si>
    <t>CHEETOS JAGUNG BAKAR 18</t>
  </si>
  <si>
    <t>CHEETOS JAGUNG BAKAR 40</t>
  </si>
  <si>
    <t>CHEETOS KEJU AMERIKA 40</t>
  </si>
  <si>
    <t>CHEETOS NET BBQ 12</t>
  </si>
  <si>
    <t>CHEETOS NET BBQ 40</t>
  </si>
  <si>
    <t>CHEETOS NET SEAWEED 12</t>
  </si>
  <si>
    <t>Nama Barang</t>
  </si>
  <si>
    <t>Nomor Barang</t>
  </si>
  <si>
    <t>Harga Beli</t>
  </si>
  <si>
    <t>Harga Jual</t>
  </si>
  <si>
    <t>A</t>
  </si>
  <si>
    <t>Penjualan</t>
  </si>
  <si>
    <t>Persediaan</t>
  </si>
  <si>
    <t>B</t>
  </si>
  <si>
    <t>C</t>
  </si>
  <si>
    <t>Pendapatan</t>
  </si>
  <si>
    <t>Kumulatif</t>
  </si>
  <si>
    <t>Kelas</t>
  </si>
  <si>
    <t>Pendapatan %</t>
  </si>
  <si>
    <t>Role</t>
  </si>
  <si>
    <t>Jumlah Item</t>
  </si>
  <si>
    <t>10-20%</t>
  </si>
  <si>
    <t>60-80%</t>
  </si>
  <si>
    <t>Nilai Pendapatan</t>
  </si>
  <si>
    <t>70-80%</t>
  </si>
  <si>
    <t>15-20%</t>
  </si>
  <si>
    <t>5-15%</t>
  </si>
  <si>
    <t>Pendapatan % ABC</t>
  </si>
  <si>
    <t>Tinggi</t>
  </si>
  <si>
    <t>Rendah</t>
  </si>
  <si>
    <t>Sedang</t>
  </si>
  <si>
    <t>Variable ABC</t>
  </si>
  <si>
    <t>Variable Persediaan</t>
  </si>
  <si>
    <t>IF Persentase ABC rendah DAN Persediaan sedikit THEN Jumlah Pembelian sedikit.</t>
  </si>
  <si>
    <t>IF Persentase ABC rendah DAN Persediaan cukup THEN Jumlah Pembelian sedikit.</t>
  </si>
  <si>
    <t>IF Persentase ABC rendah DAN Persediaan banyak THEN Jumlah Pembelian sedikit.</t>
  </si>
  <si>
    <t>IF Persentase ABC sedang DAN Persediaan cukup THEN Jumlah Pembelian cukup.</t>
  </si>
  <si>
    <t>IF Persentase ABC sedang DAN Persediaan banyak THEN Jumlah Pembelian sedikit.</t>
  </si>
  <si>
    <t>IF Persentase ABC tinggi DAN Persediaan sedikit THEN Jumlah Pembelian banyak.</t>
  </si>
  <si>
    <t>IF Persentase ABC tinggi DAN Persediaan cukup THEN Jumlah Pembelian cukup.</t>
  </si>
  <si>
    <t>IF Persentase ABC tinggi DAN Persediaan banyak THEN Jumlah Pembelian sedikit.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</si>
  <si>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</si>
  <si>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</si>
  <si>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</si>
  <si>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</si>
  <si>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</si>
  <si>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</si>
  <si>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</si>
  <si>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</si>
  <si>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</si>
  <si>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Sedikit</t>
  </si>
  <si>
    <t>Cukup</t>
  </si>
  <si>
    <t>Banyak</t>
  </si>
  <si>
    <t>z</t>
  </si>
  <si>
    <t>Defuzzifikasi</t>
  </si>
  <si>
    <t>Variable Stock Pembelian</t>
  </si>
  <si>
    <t>IF Persentase ABC sedang DAN Persediaan sedikit THEN Jumlah Pembelian banyak.</t>
  </si>
  <si>
    <t>User</t>
  </si>
  <si>
    <t>id</t>
  </si>
  <si>
    <t>integer</t>
  </si>
  <si>
    <t>name</t>
  </si>
  <si>
    <t>varchar</t>
  </si>
  <si>
    <t>createdAt</t>
  </si>
  <si>
    <t>timestamp</t>
  </si>
  <si>
    <t>updatedAt</t>
  </si>
  <si>
    <t>username</t>
  </si>
  <si>
    <t>password</t>
  </si>
  <si>
    <t>Inbound</t>
  </si>
  <si>
    <t>transactionDate</t>
  </si>
  <si>
    <t>Product</t>
  </si>
  <si>
    <t>buyPrice</t>
  </si>
  <si>
    <t>price</t>
  </si>
  <si>
    <t>InboundDetail</t>
  </si>
  <si>
    <t>inboundId</t>
  </si>
  <si>
    <t>productId</t>
  </si>
  <si>
    <t>Outbound</t>
  </si>
  <si>
    <t>OutboundDetail</t>
  </si>
  <si>
    <t>outboundId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</si>
</sst>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8"/>
      <name val="Aptos Narrow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2" fontId="1" fillId="0" borderId="1" xfId="0" applyNumberFormat="1" applyFont="1" applyBorder="1"/>
    <xf numFmtId="0" fontId="4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1" fontId="1" fillId="0" borderId="1" xfId="0" applyNumberFormat="1" applyFont="1" applyBorder="1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" fontId="1" fillId="0" borderId="0" xfId="0" applyNumberFormat="1" applyFont="1"/>
    <xf numFmtId="17" fontId="1" fillId="0" borderId="0" xfId="0" applyNumberFormat="1" applyFont="1"/>
    <xf numFmtId="0" fontId="3" fillId="0" borderId="1" xfId="0" applyFont="1" applyBorder="1"/>
    <xf numFmtId="0" fontId="6" fillId="0" borderId="0" xfId="0" applyFont="1"/>
    <xf numFmtId="0" fontId="6" fillId="0" borderId="0" xfId="0" quotePrefix="1" applyFont="1"/>
    <xf numFmtId="2" fontId="6" fillId="0" borderId="0" xfId="0" applyNumberFormat="1" applyFont="1"/>
    <xf numFmtId="1" fontId="6" fillId="0" borderId="0" xfId="0" applyNumberFormat="1" applyFont="1"/>
    <xf numFmtId="0" fontId="2" fillId="0" borderId="1" xfId="0" applyFont="1" applyBorder="1" applyAlignment="1">
      <alignment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3403-A449-E746-8E1A-5C509238217A}">
  <dimension ref="A2:N47"/>
  <sheetViews>
    <sheetView zoomScale="145" workbookViewId="0">
      <selection activeCell="H32" sqref="H32"/>
    </sheetView>
  </sheetViews>
  <sheetFormatPr baseColWidth="10" defaultRowHeight="16" x14ac:dyDescent="0.2"/>
  <cols>
    <col min="1" max="1" width="14.5" style="1" bestFit="1" customWidth="1"/>
    <col min="2" max="2" width="37.33203125" style="1" bestFit="1" customWidth="1"/>
    <col min="3" max="4" width="10.83203125" style="1"/>
    <col min="5" max="5" width="13.6640625" style="1" bestFit="1" customWidth="1"/>
    <col min="6" max="6" width="15.83203125" style="1" bestFit="1" customWidth="1"/>
    <col min="7" max="7" width="12.6640625" style="1" bestFit="1" customWidth="1"/>
    <col min="8" max="8" width="12.6640625" style="1" customWidth="1"/>
    <col min="9" max="12" width="10.83203125" style="1"/>
    <col min="13" max="13" width="11.1640625" style="1" bestFit="1" customWidth="1"/>
    <col min="14" max="14" width="15" style="1" bestFit="1" customWidth="1"/>
    <col min="15" max="16384" width="10.83203125" style="1"/>
  </cols>
  <sheetData>
    <row r="2" spans="1:14" ht="17" x14ac:dyDescent="0.2">
      <c r="A2" s="8" t="s">
        <v>31</v>
      </c>
      <c r="B2" s="8" t="s">
        <v>30</v>
      </c>
      <c r="C2" s="8" t="s">
        <v>32</v>
      </c>
      <c r="D2" s="5" t="s">
        <v>33</v>
      </c>
      <c r="E2" s="5" t="s">
        <v>35</v>
      </c>
      <c r="F2" s="5" t="s">
        <v>36</v>
      </c>
      <c r="G2" s="12" t="s">
        <v>39</v>
      </c>
      <c r="H2" s="3" t="s">
        <v>42</v>
      </c>
      <c r="I2" s="3" t="s">
        <v>40</v>
      </c>
      <c r="J2" s="3" t="s">
        <v>41</v>
      </c>
      <c r="L2" s="1" t="s">
        <v>43</v>
      </c>
    </row>
    <row r="3" spans="1:14" ht="17" x14ac:dyDescent="0.2">
      <c r="A3" s="6">
        <v>89686596885</v>
      </c>
      <c r="B3" s="9" t="s">
        <v>1</v>
      </c>
      <c r="C3" s="6">
        <v>7588</v>
      </c>
      <c r="D3" s="6">
        <v>8500</v>
      </c>
      <c r="E3" s="6">
        <v>512</v>
      </c>
      <c r="F3" s="6">
        <v>92</v>
      </c>
      <c r="G3" s="7">
        <f t="shared" ref="G3:G32" si="0">D3*E3</f>
        <v>4352000</v>
      </c>
      <c r="H3" s="4">
        <f t="shared" ref="H3:H32" si="1">G3/$G$33*100</f>
        <v>10.057032990395903</v>
      </c>
      <c r="I3" s="4">
        <f>H3</f>
        <v>10.057032990395903</v>
      </c>
      <c r="J3" s="3" t="s">
        <v>34</v>
      </c>
      <c r="L3" s="1" t="s">
        <v>41</v>
      </c>
      <c r="M3" s="1" t="s">
        <v>44</v>
      </c>
      <c r="N3" s="1" t="s">
        <v>47</v>
      </c>
    </row>
    <row r="4" spans="1:14" ht="17" x14ac:dyDescent="0.2">
      <c r="A4" s="6">
        <v>89686598476</v>
      </c>
      <c r="B4" s="9" t="s">
        <v>12</v>
      </c>
      <c r="C4" s="6">
        <v>7588</v>
      </c>
      <c r="D4" s="6">
        <v>8500</v>
      </c>
      <c r="E4" s="6">
        <v>429</v>
      </c>
      <c r="F4" s="6">
        <v>78</v>
      </c>
      <c r="G4" s="7">
        <f t="shared" si="0"/>
        <v>3646500</v>
      </c>
      <c r="H4" s="4">
        <f t="shared" si="1"/>
        <v>8.4266936579684426</v>
      </c>
      <c r="I4" s="4">
        <f>I3+H4</f>
        <v>18.483726648364346</v>
      </c>
      <c r="J4" s="3" t="s">
        <v>34</v>
      </c>
      <c r="L4" s="1" t="s">
        <v>34</v>
      </c>
      <c r="M4" s="11" t="s">
        <v>45</v>
      </c>
      <c r="N4" s="1" t="s">
        <v>48</v>
      </c>
    </row>
    <row r="5" spans="1:14" ht="17" x14ac:dyDescent="0.2">
      <c r="A5" s="6">
        <v>89686598186</v>
      </c>
      <c r="B5" s="9" t="s">
        <v>7</v>
      </c>
      <c r="C5" s="6">
        <v>7588</v>
      </c>
      <c r="D5" s="6">
        <v>8500</v>
      </c>
      <c r="E5" s="6">
        <v>422</v>
      </c>
      <c r="F5" s="6">
        <v>85</v>
      </c>
      <c r="G5" s="7">
        <f t="shared" si="0"/>
        <v>3587000</v>
      </c>
      <c r="H5" s="4">
        <f t="shared" si="1"/>
        <v>8.2891951600528735</v>
      </c>
      <c r="I5" s="4">
        <f t="shared" ref="I5:I32" si="2">I4+H5</f>
        <v>26.77292180841722</v>
      </c>
      <c r="J5" s="3" t="s">
        <v>34</v>
      </c>
      <c r="L5" s="1" t="s">
        <v>37</v>
      </c>
      <c r="M5" s="11" t="s">
        <v>45</v>
      </c>
      <c r="N5" s="1" t="s">
        <v>49</v>
      </c>
    </row>
    <row r="6" spans="1:14" ht="17" x14ac:dyDescent="0.2">
      <c r="A6" s="6">
        <v>89686598353</v>
      </c>
      <c r="B6" s="9" t="s">
        <v>9</v>
      </c>
      <c r="C6" s="6">
        <v>7588</v>
      </c>
      <c r="D6" s="6">
        <v>8500</v>
      </c>
      <c r="E6" s="6">
        <v>367</v>
      </c>
      <c r="F6" s="6">
        <v>69</v>
      </c>
      <c r="G6" s="7">
        <f t="shared" si="0"/>
        <v>3119500</v>
      </c>
      <c r="H6" s="4">
        <f t="shared" si="1"/>
        <v>7.2088498192876882</v>
      </c>
      <c r="I6" s="4">
        <f t="shared" si="2"/>
        <v>33.981771627704909</v>
      </c>
      <c r="J6" s="3" t="s">
        <v>34</v>
      </c>
      <c r="L6" s="1" t="s">
        <v>38</v>
      </c>
      <c r="M6" s="1" t="s">
        <v>46</v>
      </c>
      <c r="N6" s="1" t="s">
        <v>50</v>
      </c>
    </row>
    <row r="7" spans="1:14" ht="17" x14ac:dyDescent="0.2">
      <c r="A7" s="6">
        <v>89686598766</v>
      </c>
      <c r="B7" s="9" t="s">
        <v>18</v>
      </c>
      <c r="C7" s="6">
        <v>14325</v>
      </c>
      <c r="D7" s="6">
        <v>16000</v>
      </c>
      <c r="E7" s="6">
        <v>183</v>
      </c>
      <c r="F7" s="6">
        <v>34</v>
      </c>
      <c r="G7" s="7">
        <f t="shared" si="0"/>
        <v>2928000</v>
      </c>
      <c r="H7" s="4">
        <f t="shared" si="1"/>
        <v>6.766312636920774</v>
      </c>
      <c r="I7" s="4">
        <f t="shared" si="2"/>
        <v>40.748084264625682</v>
      </c>
      <c r="J7" s="3" t="s">
        <v>34</v>
      </c>
    </row>
    <row r="8" spans="1:14" ht="17" x14ac:dyDescent="0.2">
      <c r="A8" s="6">
        <v>89686598957</v>
      </c>
      <c r="B8" s="9" t="s">
        <v>20</v>
      </c>
      <c r="C8" s="6">
        <v>7588</v>
      </c>
      <c r="D8" s="6">
        <v>8500</v>
      </c>
      <c r="E8" s="6">
        <v>342</v>
      </c>
      <c r="F8" s="6">
        <v>64</v>
      </c>
      <c r="G8" s="7">
        <f t="shared" si="0"/>
        <v>2907000</v>
      </c>
      <c r="H8" s="4">
        <f t="shared" si="1"/>
        <v>6.7177837553035138</v>
      </c>
      <c r="I8" s="4">
        <f t="shared" si="2"/>
        <v>47.465868019929196</v>
      </c>
      <c r="J8" s="3" t="s">
        <v>34</v>
      </c>
    </row>
    <row r="9" spans="1:14" ht="17" x14ac:dyDescent="0.2">
      <c r="A9" s="6">
        <v>89686598056</v>
      </c>
      <c r="B9" s="9" t="s">
        <v>4</v>
      </c>
      <c r="C9" s="6">
        <v>7588</v>
      </c>
      <c r="D9" s="6">
        <v>8500</v>
      </c>
      <c r="E9" s="6">
        <v>321</v>
      </c>
      <c r="F9" s="6">
        <v>61</v>
      </c>
      <c r="G9" s="7">
        <f t="shared" si="0"/>
        <v>2728500</v>
      </c>
      <c r="H9" s="4">
        <f t="shared" si="1"/>
        <v>6.3052882615568056</v>
      </c>
      <c r="I9" s="4">
        <f t="shared" si="2"/>
        <v>53.771156281486</v>
      </c>
      <c r="J9" s="3" t="s">
        <v>34</v>
      </c>
    </row>
    <row r="10" spans="1:14" ht="17" x14ac:dyDescent="0.2">
      <c r="A10" s="6">
        <v>89686598650</v>
      </c>
      <c r="B10" s="9" t="s">
        <v>16</v>
      </c>
      <c r="C10" s="6">
        <v>7588</v>
      </c>
      <c r="D10" s="6">
        <v>8500</v>
      </c>
      <c r="E10" s="6">
        <v>314</v>
      </c>
      <c r="F10" s="6">
        <v>59</v>
      </c>
      <c r="G10" s="7">
        <f t="shared" si="0"/>
        <v>2669000</v>
      </c>
      <c r="H10" s="4">
        <f t="shared" si="1"/>
        <v>6.1677897636412373</v>
      </c>
      <c r="I10" s="4">
        <f t="shared" si="2"/>
        <v>59.938946045127238</v>
      </c>
      <c r="J10" s="3" t="s">
        <v>34</v>
      </c>
    </row>
    <row r="11" spans="1:14" ht="17" x14ac:dyDescent="0.2">
      <c r="A11" s="6">
        <v>89686598025</v>
      </c>
      <c r="B11" s="9" t="s">
        <v>3</v>
      </c>
      <c r="C11" s="6">
        <v>4189</v>
      </c>
      <c r="D11" s="6">
        <v>4800</v>
      </c>
      <c r="E11" s="6">
        <v>408</v>
      </c>
      <c r="F11" s="6">
        <v>74</v>
      </c>
      <c r="G11" s="7">
        <f t="shared" si="0"/>
        <v>1958400</v>
      </c>
      <c r="H11" s="4">
        <f t="shared" si="1"/>
        <v>4.5256648456781567</v>
      </c>
      <c r="I11" s="4">
        <f t="shared" si="2"/>
        <v>64.464610890805389</v>
      </c>
      <c r="J11" s="3" t="s">
        <v>34</v>
      </c>
    </row>
    <row r="12" spans="1:14" ht="17" x14ac:dyDescent="0.2">
      <c r="A12" s="6">
        <v>89686598599</v>
      </c>
      <c r="B12" s="9" t="s">
        <v>15</v>
      </c>
      <c r="C12" s="6">
        <v>7588</v>
      </c>
      <c r="D12" s="6">
        <v>8500</v>
      </c>
      <c r="E12" s="6">
        <v>197</v>
      </c>
      <c r="F12" s="6">
        <v>41</v>
      </c>
      <c r="G12" s="7">
        <f t="shared" si="0"/>
        <v>1674500</v>
      </c>
      <c r="H12" s="4">
        <f t="shared" si="1"/>
        <v>3.8696005841952985</v>
      </c>
      <c r="I12" s="4">
        <f t="shared" si="2"/>
        <v>68.334211475000686</v>
      </c>
      <c r="J12" s="3" t="s">
        <v>34</v>
      </c>
    </row>
    <row r="13" spans="1:14" ht="17" x14ac:dyDescent="0.2">
      <c r="A13" s="6">
        <v>89686599046</v>
      </c>
      <c r="B13" s="9" t="s">
        <v>21</v>
      </c>
      <c r="C13" s="6">
        <v>6324</v>
      </c>
      <c r="D13" s="6">
        <v>7000</v>
      </c>
      <c r="E13" s="6">
        <v>215</v>
      </c>
      <c r="F13" s="6">
        <v>42</v>
      </c>
      <c r="G13" s="7">
        <f t="shared" si="0"/>
        <v>1505000</v>
      </c>
      <c r="H13" s="4">
        <f t="shared" si="1"/>
        <v>3.4779031825702744</v>
      </c>
      <c r="I13" s="4">
        <f t="shared" si="2"/>
        <v>71.812114657570959</v>
      </c>
      <c r="J13" s="3" t="s">
        <v>34</v>
      </c>
    </row>
    <row r="14" spans="1:14" ht="17" x14ac:dyDescent="0.2">
      <c r="A14" s="6">
        <v>89686598582</v>
      </c>
      <c r="B14" s="9" t="s">
        <v>14</v>
      </c>
      <c r="C14" s="6">
        <v>4189</v>
      </c>
      <c r="D14" s="6">
        <v>4800</v>
      </c>
      <c r="E14" s="6">
        <v>244</v>
      </c>
      <c r="F14" s="6">
        <v>43</v>
      </c>
      <c r="G14" s="7">
        <f t="shared" si="0"/>
        <v>1171200</v>
      </c>
      <c r="H14" s="4">
        <f t="shared" si="1"/>
        <v>2.7065250547683091</v>
      </c>
      <c r="I14" s="4">
        <f t="shared" si="2"/>
        <v>74.518639712339265</v>
      </c>
      <c r="J14" s="3" t="s">
        <v>34</v>
      </c>
    </row>
    <row r="15" spans="1:14" ht="17" x14ac:dyDescent="0.2">
      <c r="A15" s="6">
        <v>89686600247</v>
      </c>
      <c r="B15" s="9" t="s">
        <v>25</v>
      </c>
      <c r="C15" s="6">
        <v>2764</v>
      </c>
      <c r="D15" s="6">
        <v>3000</v>
      </c>
      <c r="E15" s="6">
        <v>357</v>
      </c>
      <c r="F15" s="6">
        <v>68</v>
      </c>
      <c r="G15" s="7">
        <f t="shared" si="0"/>
        <v>1071000</v>
      </c>
      <c r="H15" s="4">
        <f t="shared" si="1"/>
        <v>2.4749729624802419</v>
      </c>
      <c r="I15" s="4">
        <f t="shared" si="2"/>
        <v>76.993612674819502</v>
      </c>
      <c r="J15" s="3" t="s">
        <v>34</v>
      </c>
    </row>
    <row r="16" spans="1:14" ht="17" x14ac:dyDescent="0.2">
      <c r="A16" s="6">
        <v>89686596878</v>
      </c>
      <c r="B16" s="9" t="s">
        <v>0</v>
      </c>
      <c r="C16" s="6">
        <v>4189</v>
      </c>
      <c r="D16" s="6">
        <v>4800</v>
      </c>
      <c r="E16" s="6">
        <v>213</v>
      </c>
      <c r="F16" s="6">
        <v>56</v>
      </c>
      <c r="G16" s="7">
        <f t="shared" si="0"/>
        <v>1022400</v>
      </c>
      <c r="H16" s="4">
        <f t="shared" si="1"/>
        <v>2.3626632650231549</v>
      </c>
      <c r="I16" s="4">
        <f t="shared" si="2"/>
        <v>79.356275939842661</v>
      </c>
      <c r="J16" s="3" t="s">
        <v>34</v>
      </c>
    </row>
    <row r="17" spans="1:10" ht="17" x14ac:dyDescent="0.2">
      <c r="A17" s="6">
        <v>89686598926</v>
      </c>
      <c r="B17" s="9" t="s">
        <v>19</v>
      </c>
      <c r="C17" s="6">
        <v>1586</v>
      </c>
      <c r="D17" s="6">
        <v>1900</v>
      </c>
      <c r="E17" s="6">
        <v>497</v>
      </c>
      <c r="F17" s="6">
        <v>88</v>
      </c>
      <c r="G17" s="7">
        <f t="shared" si="0"/>
        <v>944300</v>
      </c>
      <c r="H17" s="4">
        <f t="shared" si="1"/>
        <v>2.1821820433894419</v>
      </c>
      <c r="I17" s="4">
        <f t="shared" si="2"/>
        <v>81.538457983232107</v>
      </c>
      <c r="J17" s="3" t="s">
        <v>37</v>
      </c>
    </row>
    <row r="18" spans="1:10" ht="17" x14ac:dyDescent="0.2">
      <c r="A18" s="6">
        <v>89686598179</v>
      </c>
      <c r="B18" s="9" t="s">
        <v>6</v>
      </c>
      <c r="C18" s="6">
        <v>4189</v>
      </c>
      <c r="D18" s="6">
        <v>4800</v>
      </c>
      <c r="E18" s="6">
        <v>189</v>
      </c>
      <c r="F18" s="6">
        <v>38</v>
      </c>
      <c r="G18" s="7">
        <f t="shared" si="0"/>
        <v>907200</v>
      </c>
      <c r="H18" s="4">
        <f t="shared" si="1"/>
        <v>2.0964476858656167</v>
      </c>
      <c r="I18" s="4">
        <f t="shared" si="2"/>
        <v>83.634905669097719</v>
      </c>
      <c r="J18" s="3" t="s">
        <v>37</v>
      </c>
    </row>
    <row r="19" spans="1:10" ht="17" x14ac:dyDescent="0.2">
      <c r="A19" s="6">
        <v>89686598421</v>
      </c>
      <c r="B19" s="9" t="s">
        <v>11</v>
      </c>
      <c r="C19" s="6">
        <v>4189</v>
      </c>
      <c r="D19" s="6">
        <v>4800</v>
      </c>
      <c r="E19" s="6">
        <v>178</v>
      </c>
      <c r="F19" s="6">
        <v>36</v>
      </c>
      <c r="G19" s="7">
        <f t="shared" si="0"/>
        <v>854400</v>
      </c>
      <c r="H19" s="4">
        <f t="shared" si="1"/>
        <v>1.9744322120850779</v>
      </c>
      <c r="I19" s="4">
        <f t="shared" si="2"/>
        <v>85.609337881182796</v>
      </c>
      <c r="J19" s="3" t="s">
        <v>37</v>
      </c>
    </row>
    <row r="20" spans="1:10" ht="17" x14ac:dyDescent="0.2">
      <c r="A20" s="6">
        <v>89686600346</v>
      </c>
      <c r="B20" s="9" t="s">
        <v>26</v>
      </c>
      <c r="C20" s="6">
        <v>2687</v>
      </c>
      <c r="D20" s="6">
        <v>3000</v>
      </c>
      <c r="E20" s="6">
        <v>261</v>
      </c>
      <c r="F20" s="6">
        <v>53</v>
      </c>
      <c r="G20" s="7">
        <f t="shared" si="0"/>
        <v>783000</v>
      </c>
      <c r="H20" s="4">
        <f t="shared" si="1"/>
        <v>1.8094340145863954</v>
      </c>
      <c r="I20" s="4">
        <f t="shared" si="2"/>
        <v>87.418771895769197</v>
      </c>
      <c r="J20" s="3" t="s">
        <v>37</v>
      </c>
    </row>
    <row r="21" spans="1:10" ht="17" x14ac:dyDescent="0.2">
      <c r="A21" s="6">
        <v>89686598575</v>
      </c>
      <c r="B21" s="9" t="s">
        <v>13</v>
      </c>
      <c r="C21" s="6">
        <v>1586</v>
      </c>
      <c r="D21" s="6">
        <v>1900</v>
      </c>
      <c r="E21" s="6">
        <v>382</v>
      </c>
      <c r="F21" s="6">
        <v>72</v>
      </c>
      <c r="G21" s="7">
        <f t="shared" si="0"/>
        <v>725800</v>
      </c>
      <c r="H21" s="4">
        <f t="shared" si="1"/>
        <v>1.6772505846574786</v>
      </c>
      <c r="I21" s="4">
        <f t="shared" si="2"/>
        <v>89.096022480426669</v>
      </c>
      <c r="J21" s="3" t="s">
        <v>37</v>
      </c>
    </row>
    <row r="22" spans="1:10" ht="17" x14ac:dyDescent="0.2">
      <c r="A22" s="6">
        <v>89686598322</v>
      </c>
      <c r="B22" s="9" t="s">
        <v>8</v>
      </c>
      <c r="C22" s="6">
        <v>4189</v>
      </c>
      <c r="D22" s="6">
        <v>4800</v>
      </c>
      <c r="E22" s="6">
        <v>136</v>
      </c>
      <c r="F22" s="6">
        <v>26</v>
      </c>
      <c r="G22" s="7">
        <f t="shared" si="0"/>
        <v>652800</v>
      </c>
      <c r="H22" s="4">
        <f t="shared" si="1"/>
        <v>1.5085549485593854</v>
      </c>
      <c r="I22" s="4">
        <f t="shared" si="2"/>
        <v>90.604577428986047</v>
      </c>
      <c r="J22" s="3" t="s">
        <v>37</v>
      </c>
    </row>
    <row r="23" spans="1:10" ht="17" x14ac:dyDescent="0.2">
      <c r="A23" s="6">
        <v>89686600544</v>
      </c>
      <c r="B23" s="9" t="s">
        <v>28</v>
      </c>
      <c r="C23" s="6">
        <v>3161</v>
      </c>
      <c r="D23" s="6">
        <v>3500</v>
      </c>
      <c r="E23" s="6">
        <v>172</v>
      </c>
      <c r="F23" s="6">
        <v>35</v>
      </c>
      <c r="G23" s="7">
        <f t="shared" si="0"/>
        <v>602000</v>
      </c>
      <c r="H23" s="4">
        <f t="shared" si="1"/>
        <v>1.3911612730281098</v>
      </c>
      <c r="I23" s="4">
        <f t="shared" si="2"/>
        <v>91.995738702014151</v>
      </c>
      <c r="J23" s="3" t="s">
        <v>37</v>
      </c>
    </row>
    <row r="24" spans="1:10" ht="17" x14ac:dyDescent="0.2">
      <c r="A24" s="6">
        <v>89686598414</v>
      </c>
      <c r="B24" s="9" t="s">
        <v>10</v>
      </c>
      <c r="C24" s="6">
        <v>1586</v>
      </c>
      <c r="D24" s="6">
        <v>1900</v>
      </c>
      <c r="E24" s="6">
        <v>293</v>
      </c>
      <c r="F24" s="6">
        <v>52</v>
      </c>
      <c r="G24" s="7">
        <f t="shared" si="0"/>
        <v>556700</v>
      </c>
      <c r="H24" s="4">
        <f t="shared" si="1"/>
        <v>1.2864775426823067</v>
      </c>
      <c r="I24" s="4">
        <f t="shared" si="2"/>
        <v>93.282216244696457</v>
      </c>
      <c r="J24" s="3" t="s">
        <v>37</v>
      </c>
    </row>
    <row r="25" spans="1:10" ht="17" x14ac:dyDescent="0.2">
      <c r="A25" s="6">
        <v>89686598162</v>
      </c>
      <c r="B25" s="9" t="s">
        <v>5</v>
      </c>
      <c r="C25" s="6">
        <v>1698</v>
      </c>
      <c r="D25" s="6">
        <v>1900</v>
      </c>
      <c r="E25" s="6">
        <v>275</v>
      </c>
      <c r="F25" s="6">
        <v>47</v>
      </c>
      <c r="G25" s="7">
        <f t="shared" si="0"/>
        <v>522500</v>
      </c>
      <c r="H25" s="4">
        <f t="shared" si="1"/>
        <v>1.2074447926199126</v>
      </c>
      <c r="I25" s="4">
        <f t="shared" si="2"/>
        <v>94.489661037316367</v>
      </c>
      <c r="J25" s="3" t="s">
        <v>37</v>
      </c>
    </row>
    <row r="26" spans="1:10" ht="17" x14ac:dyDescent="0.2">
      <c r="A26" s="6">
        <v>89686598728</v>
      </c>
      <c r="B26" s="9" t="s">
        <v>17</v>
      </c>
      <c r="C26" s="6">
        <v>1700</v>
      </c>
      <c r="D26" s="6">
        <v>1900</v>
      </c>
      <c r="E26" s="6">
        <v>248</v>
      </c>
      <c r="F26" s="6">
        <v>49</v>
      </c>
      <c r="G26" s="7">
        <f t="shared" si="0"/>
        <v>471200</v>
      </c>
      <c r="H26" s="4">
        <f t="shared" si="1"/>
        <v>1.0888956675263213</v>
      </c>
      <c r="I26" s="4">
        <f t="shared" si="2"/>
        <v>95.578556704842683</v>
      </c>
      <c r="J26" s="3" t="s">
        <v>38</v>
      </c>
    </row>
    <row r="27" spans="1:10" ht="17" x14ac:dyDescent="0.2">
      <c r="A27" s="6">
        <v>89686600025</v>
      </c>
      <c r="B27" s="9" t="s">
        <v>23</v>
      </c>
      <c r="C27" s="6">
        <v>850</v>
      </c>
      <c r="D27" s="6">
        <v>1000</v>
      </c>
      <c r="E27" s="6">
        <v>431</v>
      </c>
      <c r="F27" s="6">
        <v>75</v>
      </c>
      <c r="G27" s="7">
        <f t="shared" si="0"/>
        <v>431000</v>
      </c>
      <c r="H27" s="4">
        <f t="shared" si="1"/>
        <v>0.99599752271613851</v>
      </c>
      <c r="I27" s="4">
        <f t="shared" si="2"/>
        <v>96.574554227558821</v>
      </c>
      <c r="J27" s="3" t="s">
        <v>38</v>
      </c>
    </row>
    <row r="28" spans="1:10" ht="17" x14ac:dyDescent="0.2">
      <c r="A28" s="6">
        <v>89686600810</v>
      </c>
      <c r="B28" s="9" t="s">
        <v>29</v>
      </c>
      <c r="C28" s="6">
        <v>790</v>
      </c>
      <c r="D28" s="6">
        <v>1000</v>
      </c>
      <c r="E28" s="6">
        <v>408</v>
      </c>
      <c r="F28" s="6">
        <v>73</v>
      </c>
      <c r="G28" s="7">
        <f t="shared" si="0"/>
        <v>408000</v>
      </c>
      <c r="H28" s="4">
        <f t="shared" si="1"/>
        <v>0.94284684284961595</v>
      </c>
      <c r="I28" s="4">
        <f t="shared" si="2"/>
        <v>97.51740107040844</v>
      </c>
      <c r="J28" s="3" t="s">
        <v>38</v>
      </c>
    </row>
    <row r="29" spans="1:10" ht="17" x14ac:dyDescent="0.2">
      <c r="A29" s="6">
        <v>89686598018</v>
      </c>
      <c r="B29" s="9" t="s">
        <v>2</v>
      </c>
      <c r="C29" s="6">
        <v>1586</v>
      </c>
      <c r="D29" s="6">
        <v>1900</v>
      </c>
      <c r="E29" s="6">
        <v>167</v>
      </c>
      <c r="F29" s="6">
        <v>33</v>
      </c>
      <c r="G29" s="7">
        <f t="shared" si="0"/>
        <v>317300</v>
      </c>
      <c r="H29" s="4">
        <f t="shared" si="1"/>
        <v>0.73324829224554688</v>
      </c>
      <c r="I29" s="4">
        <f t="shared" si="2"/>
        <v>98.250649362653988</v>
      </c>
      <c r="J29" s="3" t="s">
        <v>38</v>
      </c>
    </row>
    <row r="30" spans="1:10" ht="17" x14ac:dyDescent="0.2">
      <c r="A30" s="6">
        <v>89686600513</v>
      </c>
      <c r="B30" s="9" t="s">
        <v>27</v>
      </c>
      <c r="C30" s="6">
        <v>762</v>
      </c>
      <c r="D30" s="6">
        <v>1000</v>
      </c>
      <c r="E30" s="6">
        <v>303</v>
      </c>
      <c r="F30" s="6">
        <v>57</v>
      </c>
      <c r="G30" s="7">
        <f t="shared" si="0"/>
        <v>303000</v>
      </c>
      <c r="H30" s="4">
        <f t="shared" si="1"/>
        <v>0.70020243476331778</v>
      </c>
      <c r="I30" s="4">
        <f t="shared" si="2"/>
        <v>98.9508517974173</v>
      </c>
      <c r="J30" s="3" t="s">
        <v>38</v>
      </c>
    </row>
    <row r="31" spans="1:10" ht="17" x14ac:dyDescent="0.2">
      <c r="A31" s="6">
        <v>89686600223</v>
      </c>
      <c r="B31" s="9" t="s">
        <v>24</v>
      </c>
      <c r="C31" s="6">
        <v>850</v>
      </c>
      <c r="D31" s="6">
        <v>1000</v>
      </c>
      <c r="E31" s="6">
        <v>289</v>
      </c>
      <c r="F31" s="6">
        <v>55</v>
      </c>
      <c r="G31" s="7">
        <f t="shared" si="0"/>
        <v>289000</v>
      </c>
      <c r="H31" s="4">
        <f t="shared" si="1"/>
        <v>0.66784984701847794</v>
      </c>
      <c r="I31" s="4">
        <f t="shared" si="2"/>
        <v>99.618701644435774</v>
      </c>
      <c r="J31" s="3" t="s">
        <v>38</v>
      </c>
    </row>
    <row r="32" spans="1:10" ht="17" x14ac:dyDescent="0.2">
      <c r="A32" s="6">
        <v>89686600001</v>
      </c>
      <c r="B32" s="9" t="s">
        <v>22</v>
      </c>
      <c r="C32" s="6">
        <v>800</v>
      </c>
      <c r="D32" s="6">
        <v>1000</v>
      </c>
      <c r="E32" s="6">
        <v>165</v>
      </c>
      <c r="F32" s="6">
        <v>31</v>
      </c>
      <c r="G32" s="7">
        <f t="shared" si="0"/>
        <v>165000</v>
      </c>
      <c r="H32" s="4">
        <f t="shared" si="1"/>
        <v>0.3812983555641829</v>
      </c>
      <c r="I32" s="4">
        <f t="shared" si="2"/>
        <v>99.999999999999957</v>
      </c>
      <c r="J32" s="3" t="s">
        <v>38</v>
      </c>
    </row>
    <row r="33" spans="1:7" x14ac:dyDescent="0.2">
      <c r="A33" s="2"/>
      <c r="B33" s="2"/>
      <c r="C33" s="2"/>
      <c r="D33" s="2"/>
      <c r="G33" s="10">
        <f>SUM(G3:G32)</f>
        <v>43273200</v>
      </c>
    </row>
    <row r="34" spans="1:7" x14ac:dyDescent="0.2">
      <c r="A34" s="2"/>
      <c r="B34" s="2"/>
      <c r="C34" s="2"/>
      <c r="D34" s="2"/>
    </row>
    <row r="35" spans="1:7" x14ac:dyDescent="0.2">
      <c r="A35" s="2"/>
      <c r="B35" s="2"/>
      <c r="C35" s="2"/>
      <c r="D35" s="2"/>
    </row>
    <row r="36" spans="1:7" x14ac:dyDescent="0.2">
      <c r="A36" s="2"/>
      <c r="B36" s="2"/>
      <c r="C36" s="2"/>
      <c r="D36" s="2"/>
    </row>
    <row r="37" spans="1:7" x14ac:dyDescent="0.2">
      <c r="A37" s="2"/>
      <c r="B37" s="2"/>
      <c r="C37" s="2"/>
      <c r="D37" s="2"/>
    </row>
    <row r="38" spans="1:7" x14ac:dyDescent="0.2">
      <c r="A38" s="2"/>
      <c r="B38" s="2"/>
      <c r="C38" s="2"/>
      <c r="D38" s="2"/>
    </row>
    <row r="39" spans="1:7" x14ac:dyDescent="0.2">
      <c r="A39" s="2"/>
      <c r="B39" s="2"/>
      <c r="C39" s="2"/>
      <c r="D39" s="2"/>
    </row>
    <row r="40" spans="1:7" x14ac:dyDescent="0.2">
      <c r="A40" s="2"/>
      <c r="B40" s="2"/>
      <c r="C40" s="2"/>
      <c r="D40" s="2"/>
    </row>
    <row r="41" spans="1:7" x14ac:dyDescent="0.2">
      <c r="A41" s="2"/>
      <c r="B41" s="2"/>
      <c r="C41" s="2"/>
      <c r="D41" s="2"/>
    </row>
    <row r="42" spans="1:7" x14ac:dyDescent="0.2">
      <c r="A42" s="2"/>
      <c r="B42" s="2"/>
      <c r="C42" s="2"/>
      <c r="D42" s="2"/>
    </row>
    <row r="43" spans="1:7" x14ac:dyDescent="0.2">
      <c r="C43" s="2"/>
      <c r="D43" s="2"/>
    </row>
    <row r="44" spans="1:7" x14ac:dyDescent="0.2">
      <c r="C44" s="2"/>
      <c r="D44" s="2"/>
    </row>
    <row r="45" spans="1:7" x14ac:dyDescent="0.2">
      <c r="C45" s="2"/>
      <c r="D45" s="2"/>
    </row>
    <row r="46" spans="1:7" x14ac:dyDescent="0.2">
      <c r="C46" s="2"/>
      <c r="D46" s="2"/>
    </row>
    <row r="47" spans="1:7" x14ac:dyDescent="0.2">
      <c r="C47" s="2"/>
      <c r="D47" s="2"/>
    </row>
  </sheetData>
  <sortState xmlns:xlrd2="http://schemas.microsoft.com/office/spreadsheetml/2017/richdata2" ref="A3:J47">
    <sortCondition descending="1" ref="H2:H47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9F026-B8AE-BC48-ADD6-F44B279DA008}">
  <dimension ref="A1:Y32"/>
  <sheetViews>
    <sheetView tabSelected="1" topLeftCell="G1" zoomScale="125" workbookViewId="0">
      <selection activeCell="Y3" sqref="Y3:Y32"/>
    </sheetView>
  </sheetViews>
  <sheetFormatPr baseColWidth="10" defaultRowHeight="16" x14ac:dyDescent="0.2"/>
  <cols>
    <col min="1" max="1" width="10.83203125" style="13"/>
    <col min="2" max="2" width="7.1640625" style="13" bestFit="1" customWidth="1"/>
    <col min="3" max="3" width="10.83203125" style="13"/>
    <col min="4" max="4" width="47.1640625" style="13" customWidth="1"/>
    <col min="5" max="5" width="37.33203125" style="13" bestFit="1" customWidth="1"/>
    <col min="6" max="6" width="12.6640625" style="13" bestFit="1" customWidth="1"/>
    <col min="7" max="7" width="15.1640625" style="13" bestFit="1" customWidth="1"/>
    <col min="8" max="23" width="10.83203125" style="13"/>
    <col min="24" max="24" width="13.5" style="13" customWidth="1"/>
    <col min="25" max="16384" width="10.83203125" style="13"/>
  </cols>
  <sheetData>
    <row r="1" spans="1:25" x14ac:dyDescent="0.2">
      <c r="A1" s="18" t="s">
        <v>55</v>
      </c>
      <c r="B1" s="18"/>
      <c r="C1" s="18"/>
      <c r="F1" s="18" t="s">
        <v>51</v>
      </c>
      <c r="G1" s="18"/>
      <c r="H1" s="18"/>
      <c r="I1" s="18" t="s">
        <v>36</v>
      </c>
      <c r="J1" s="18"/>
      <c r="K1" s="18"/>
      <c r="U1" s="18" t="s">
        <v>77</v>
      </c>
      <c r="V1" s="18"/>
      <c r="W1" s="18"/>
    </row>
    <row r="2" spans="1:25" x14ac:dyDescent="0.2">
      <c r="A2" s="13" t="s">
        <v>53</v>
      </c>
      <c r="B2" s="13" t="s">
        <v>54</v>
      </c>
      <c r="C2" s="13" t="s">
        <v>52</v>
      </c>
      <c r="E2" s="13" t="s">
        <v>30</v>
      </c>
      <c r="F2" s="13" t="s">
        <v>53</v>
      </c>
      <c r="G2" s="13" t="s">
        <v>54</v>
      </c>
      <c r="H2" s="13" t="s">
        <v>52</v>
      </c>
      <c r="I2" s="13" t="s">
        <v>74</v>
      </c>
      <c r="J2" s="13" t="s">
        <v>75</v>
      </c>
      <c r="K2" s="13" t="s">
        <v>76</v>
      </c>
      <c r="L2" s="13" t="s">
        <v>65</v>
      </c>
      <c r="M2" s="13" t="s">
        <v>66</v>
      </c>
      <c r="N2" s="13" t="s">
        <v>67</v>
      </c>
      <c r="O2" s="13" t="s">
        <v>68</v>
      </c>
      <c r="P2" s="13" t="s">
        <v>69</v>
      </c>
      <c r="Q2" s="13" t="s">
        <v>70</v>
      </c>
      <c r="R2" s="13" t="s">
        <v>71</v>
      </c>
      <c r="S2" s="13" t="s">
        <v>72</v>
      </c>
      <c r="T2" s="13" t="s">
        <v>73</v>
      </c>
      <c r="U2" s="13" t="s">
        <v>74</v>
      </c>
      <c r="V2" s="13" t="s">
        <v>75</v>
      </c>
      <c r="W2" s="13" t="s">
        <v>76</v>
      </c>
      <c r="X2" s="13" t="s">
        <v>78</v>
      </c>
    </row>
    <row r="3" spans="1:25" x14ac:dyDescent="0.2">
      <c r="A3" s="14">
        <v>2</v>
      </c>
      <c r="B3" s="13">
        <v>4</v>
      </c>
      <c r="C3" s="13">
        <v>6</v>
      </c>
      <c r="E3" s="13" t="str">
        <f>Perhitungan!B3</f>
        <v>LAYS AYAM PAPRIKA 65</v>
      </c>
      <c r="F3" s="15">
        <f>IF(Perhitungan!H3&gt;=$B$3, 0, IF(AND(Perhitungan!H3&gt;=$A$3, Perhitungan!H3&lt;=$B$3), ($B$3-Perhitungan!H3)/($B$3-$A$3), IF(Perhitungan!H3&lt;=$A$3, 1, 0)))</f>
        <v>0</v>
      </c>
      <c r="G3" s="15">
        <f>IF(AND(Perhitungan!H3&gt;=$A$3, Perhitungan!H3&lt;=$B$3), (Perhitungan!H3-$A$3)/($B$3-$A$3), IF(AND(Perhitungan!H3&gt;=$B$3, Perhitungan!H3&lt;=$C$3), ($C$3-Perhitungan!H3)/($C$3-$B$3), 0))</f>
        <v>0</v>
      </c>
      <c r="H3" s="15">
        <f>IF(AND(Perhitungan!H3&gt;=$B$3, Perhitungan!H3&lt;=$C$3), (Perhitungan!H3-$B$3)/($C$3-$B$3), IF(Perhitungan!H3&lt;=$B$3, 0, 1))</f>
        <v>1</v>
      </c>
      <c r="I3" s="15">
        <f>IF(Perhitungan!F3&gt;=$B$7, 0, IF(AND(Perhitungan!F3&gt;=$A$7, Perhitungan!F3&lt;=$B$7), ($B$7-Perhitungan!F3)/($B$7-$A$7), IF(Perhitungan!F3&lt;=$A$7, 1, 0)))</f>
        <v>0</v>
      </c>
      <c r="J3" s="15">
        <f>IF(AND(Perhitungan!F3&gt;=$A$7, Perhitungan!F3&lt;=$B$7), (Perhitungan!F3-$A$7)/($B$7-$A$7), IF(AND(Perhitungan!F3&gt;=$B$7, Perhitungan!F3&lt;=$C$7), ($C$7-Perhitungan!F3)/($C$7-$B$7), 0))</f>
        <v>0.7</v>
      </c>
      <c r="K3" s="15">
        <f>IF(AND(Perhitungan!F3&gt;=$B$7, Perhitungan!F3&lt;=$C$7), (Perhitungan!F3-$B$7)/($C$7-$B$7), IF(Perhitungan!F3&lt;=$B$7, 0, 1))</f>
        <v>0.3</v>
      </c>
      <c r="L3" s="15">
        <f>MIN(F3,I3)</f>
        <v>0</v>
      </c>
      <c r="M3" s="15">
        <f>MIN(F3,J3)</f>
        <v>0</v>
      </c>
      <c r="N3" s="15">
        <f>MIN(F3,K3)</f>
        <v>0</v>
      </c>
      <c r="O3" s="15">
        <f>MIN(G3,I3 )</f>
        <v>0</v>
      </c>
      <c r="P3" s="15">
        <f>MIN(G3,J3)</f>
        <v>0</v>
      </c>
      <c r="Q3" s="15">
        <f>MIN(G3,K3)</f>
        <v>0</v>
      </c>
      <c r="R3" s="15">
        <f>MIN(H3,I3 )</f>
        <v>0</v>
      </c>
      <c r="S3" s="15">
        <f>MIN(H3,J3)</f>
        <v>0.7</v>
      </c>
      <c r="T3" s="15">
        <f>MIN(H3,K3)</f>
        <v>0.3</v>
      </c>
      <c r="U3" s="15">
        <f>MAX(L3,M3,N3,Q3,T3)</f>
        <v>0.3</v>
      </c>
      <c r="V3" s="15">
        <f>MAX(P3,S3)</f>
        <v>0.7</v>
      </c>
      <c r="W3" s="15">
        <f>MAX(O3,R3)</f>
        <v>0</v>
      </c>
      <c r="X3" s="16">
        <f>((U3*$A$11)+(V3*$B$11)+(W3*$C$11))/(U3+V3+W3)</f>
        <v>51</v>
      </c>
      <c r="Y3" s="16"/>
    </row>
    <row r="4" spans="1:25" x14ac:dyDescent="0.2">
      <c r="E4" s="13" t="str">
        <f>Perhitungan!B4</f>
        <v>CHITATO AYAM BUMBU 75</v>
      </c>
      <c r="F4" s="15">
        <f>IF(Perhitungan!H4&gt;=$B$3, 0, IF(AND(Perhitungan!H4&gt;=$A$3, Perhitungan!H4&lt;=$B$3), ($B$3-Perhitungan!H4)/($B$3-$A$3), IF(Perhitungan!H4&lt;=$A$3, 1, 0)))</f>
        <v>0</v>
      </c>
      <c r="G4" s="15">
        <f>IF(AND(Perhitungan!H4&gt;=$A$3, Perhitungan!H4&lt;=$B$3), (Perhitungan!H4-$A$3)/($B$3-$A$3), IF(AND(Perhitungan!H4&gt;=$B$3, Perhitungan!H4&lt;=$C$3), ($C$3-Perhitungan!H4)/($C$3-$B$3), 0))</f>
        <v>0</v>
      </c>
      <c r="H4" s="15">
        <f>IF(AND(Perhitungan!H4&gt;=$B$3, Perhitungan!H4&lt;=$C$3), (Perhitungan!H4-$B$3)/($C$3-$B$3), IF(Perhitungan!H4&lt;=$B$3, 0, 1))</f>
        <v>1</v>
      </c>
      <c r="I4" s="15">
        <f>IF(Perhitungan!F4&gt;=$B$7, 0, IF(AND(Perhitungan!F4&gt;=$A$7, Perhitungan!F4&lt;=$B$7), ($B$7-Perhitungan!F4)/($B$7-$A$7), IF(Perhitungan!F4&lt;=$A$7, 1, 0)))</f>
        <v>0.05</v>
      </c>
      <c r="J4" s="15">
        <f>IF(AND(Perhitungan!F4&gt;=$A$7, Perhitungan!F4&lt;=$B$7), (Perhitungan!F4-$A$7)/($B$7-$A$7), IF(AND(Perhitungan!F4&gt;=$B$7, Perhitungan!F4&lt;=$C$7), ($C$7-Perhitungan!F4)/($C$7-$B$7), 0))</f>
        <v>0.95</v>
      </c>
      <c r="K4" s="15">
        <f>IF(AND(Perhitungan!F4&gt;=$B$7, Perhitungan!F4&lt;=$C$7), (Perhitungan!F4-$B$7)/($C$7-$B$7), IF(Perhitungan!F4&lt;=$B$7, 0, 1))</f>
        <v>0</v>
      </c>
      <c r="L4" s="15">
        <f t="shared" ref="L4:L32" si="0">MIN(F4,I4)</f>
        <v>0</v>
      </c>
      <c r="M4" s="15">
        <f t="shared" ref="M4:M32" si="1">MIN(F4,J4)</f>
        <v>0</v>
      </c>
      <c r="N4" s="15">
        <f t="shared" ref="N4:N32" si="2">MIN(F4,K4)</f>
        <v>0</v>
      </c>
      <c r="O4" s="15">
        <f t="shared" ref="O4:O32" si="3">MIN(G4,I4 )</f>
        <v>0</v>
      </c>
      <c r="P4" s="15">
        <f t="shared" ref="P4:P32" si="4">MIN(G4,J4)</f>
        <v>0</v>
      </c>
      <c r="Q4" s="15">
        <f t="shared" ref="Q4:Q32" si="5">MIN(G4,K4)</f>
        <v>0</v>
      </c>
      <c r="R4" s="15">
        <f t="shared" ref="R4:R32" si="6">MIN(H4,I4 )</f>
        <v>0.05</v>
      </c>
      <c r="S4" s="15">
        <f t="shared" ref="S4:S32" si="7">MIN(H4,J4)</f>
        <v>0.95</v>
      </c>
      <c r="T4" s="15">
        <f t="shared" ref="T4:T32" si="8">MIN(H4,K4)</f>
        <v>0</v>
      </c>
      <c r="U4" s="15">
        <f t="shared" ref="U4:U32" si="9">MAX(L4,M4,N4,Q4,T4)</f>
        <v>0</v>
      </c>
      <c r="V4" s="15">
        <f t="shared" ref="V4:V32" si="10">MAX(P4,S4)</f>
        <v>0.95</v>
      </c>
      <c r="W4" s="15">
        <f t="shared" ref="W4:W32" si="11">MAX(O4,R4)</f>
        <v>0.05</v>
      </c>
      <c r="X4" s="16">
        <f t="shared" ref="X4:X32" si="12">((U4*$A$11)+(V4*$B$11)+(W4*$C$11))/(U4+V4+W4)</f>
        <v>61.5</v>
      </c>
      <c r="Y4" s="16"/>
    </row>
    <row r="5" spans="1:25" x14ac:dyDescent="0.2">
      <c r="A5" s="18" t="s">
        <v>56</v>
      </c>
      <c r="B5" s="18"/>
      <c r="C5" s="18"/>
      <c r="E5" s="13" t="str">
        <f>Perhitungan!B5</f>
        <v>CHITATO AYAM BBQ 75</v>
      </c>
      <c r="F5" s="15">
        <f>IF(Perhitungan!H5&gt;=$B$3, 0, IF(AND(Perhitungan!H5&gt;=$A$3, Perhitungan!H5&lt;=$B$3), ($B$3-Perhitungan!H5)/($B$3-$A$3), IF(Perhitungan!H5&lt;=$A$3, 1, 0)))</f>
        <v>0</v>
      </c>
      <c r="G5" s="15">
        <f>IF(AND(Perhitungan!H5&gt;=$A$3, Perhitungan!H5&lt;=$B$3), (Perhitungan!H5-$A$3)/($B$3-$A$3), IF(AND(Perhitungan!H5&gt;=$B$3, Perhitungan!H5&lt;=$C$3), ($C$3-Perhitungan!H5)/($C$3-$B$3), 0))</f>
        <v>0</v>
      </c>
      <c r="H5" s="15">
        <f>IF(AND(Perhitungan!H5&gt;=$B$3, Perhitungan!H5&lt;=$C$3), (Perhitungan!H5-$B$3)/($C$3-$B$3), IF(Perhitungan!H5&lt;=$B$3, 0, 1))</f>
        <v>1</v>
      </c>
      <c r="I5" s="15">
        <f>IF(Perhitungan!F5&gt;=$B$7, 0, IF(AND(Perhitungan!F5&gt;=$A$7, Perhitungan!F5&lt;=$B$7), ($B$7-Perhitungan!F5)/($B$7-$A$7), IF(Perhitungan!F5&lt;=$A$7, 1, 0)))</f>
        <v>0</v>
      </c>
      <c r="J5" s="15">
        <f>IF(AND(Perhitungan!F5&gt;=$A$7, Perhitungan!F5&lt;=$B$7), (Perhitungan!F5-$A$7)/($B$7-$A$7), IF(AND(Perhitungan!F5&gt;=$B$7, Perhitungan!F5&lt;=$C$7), ($C$7-Perhitungan!F5)/($C$7-$B$7), 0))</f>
        <v>0.875</v>
      </c>
      <c r="K5" s="15">
        <f>IF(AND(Perhitungan!F5&gt;=$B$7, Perhitungan!F5&lt;=$C$7), (Perhitungan!F5-$B$7)/($C$7-$B$7), IF(Perhitungan!F5&lt;=$B$7, 0, 1))</f>
        <v>0.125</v>
      </c>
      <c r="L5" s="15">
        <f t="shared" si="0"/>
        <v>0</v>
      </c>
      <c r="M5" s="15">
        <f t="shared" si="1"/>
        <v>0</v>
      </c>
      <c r="N5" s="15">
        <f t="shared" si="2"/>
        <v>0</v>
      </c>
      <c r="O5" s="15">
        <f t="shared" si="3"/>
        <v>0</v>
      </c>
      <c r="P5" s="15">
        <f t="shared" si="4"/>
        <v>0</v>
      </c>
      <c r="Q5" s="15">
        <f t="shared" si="5"/>
        <v>0</v>
      </c>
      <c r="R5" s="15">
        <f t="shared" si="6"/>
        <v>0</v>
      </c>
      <c r="S5" s="15">
        <f t="shared" si="7"/>
        <v>0.875</v>
      </c>
      <c r="T5" s="15">
        <f t="shared" si="8"/>
        <v>0.125</v>
      </c>
      <c r="U5" s="15">
        <f t="shared" si="9"/>
        <v>0.125</v>
      </c>
      <c r="V5" s="15">
        <f t="shared" si="10"/>
        <v>0.875</v>
      </c>
      <c r="W5" s="15">
        <f t="shared" si="11"/>
        <v>0</v>
      </c>
      <c r="X5" s="16">
        <f t="shared" si="12"/>
        <v>56.25</v>
      </c>
      <c r="Y5" s="16"/>
    </row>
    <row r="6" spans="1:25" x14ac:dyDescent="0.2">
      <c r="A6" s="13" t="s">
        <v>74</v>
      </c>
      <c r="B6" s="13" t="s">
        <v>75</v>
      </c>
      <c r="C6" s="13" t="s">
        <v>76</v>
      </c>
      <c r="E6" s="13" t="str">
        <f>Perhitungan!B6</f>
        <v>CHITATO ASLI 75</v>
      </c>
      <c r="F6" s="15">
        <f>IF(Perhitungan!H6&gt;=$B$3, 0, IF(AND(Perhitungan!H6&gt;=$A$3, Perhitungan!H6&lt;=$B$3), ($B$3-Perhitungan!H6)/($B$3-$A$3), IF(Perhitungan!H6&lt;=$A$3, 1, 0)))</f>
        <v>0</v>
      </c>
      <c r="G6" s="15">
        <f>IF(AND(Perhitungan!H6&gt;=$A$3, Perhitungan!H6&lt;=$B$3), (Perhitungan!H6-$A$3)/($B$3-$A$3), IF(AND(Perhitungan!H6&gt;=$B$3, Perhitungan!H6&lt;=$C$3), ($C$3-Perhitungan!H6)/($C$3-$B$3), 0))</f>
        <v>0</v>
      </c>
      <c r="H6" s="15">
        <f>IF(AND(Perhitungan!H6&gt;=$B$3, Perhitungan!H6&lt;=$C$3), (Perhitungan!H6-$B$3)/($C$3-$B$3), IF(Perhitungan!H6&lt;=$B$3, 0, 1))</f>
        <v>1</v>
      </c>
      <c r="I6" s="15">
        <f>IF(Perhitungan!F6&gt;=$B$7, 0, IF(AND(Perhitungan!F6&gt;=$A$7, Perhitungan!F6&lt;=$B$7), ($B$7-Perhitungan!F6)/($B$7-$A$7), IF(Perhitungan!F6&lt;=$A$7, 1, 0)))</f>
        <v>0.27500000000000002</v>
      </c>
      <c r="J6" s="15">
        <f>IF(AND(Perhitungan!F6&gt;=$A$7, Perhitungan!F6&lt;=$B$7), (Perhitungan!F6-$A$7)/($B$7-$A$7), IF(AND(Perhitungan!F6&gt;=$B$7, Perhitungan!F6&lt;=$C$7), ($C$7-Perhitungan!F6)/($C$7-$B$7), 0))</f>
        <v>0.72499999999999998</v>
      </c>
      <c r="K6" s="15">
        <f>IF(AND(Perhitungan!F6&gt;=$B$7, Perhitungan!F6&lt;=$C$7), (Perhitungan!F6-$B$7)/($C$7-$B$7), IF(Perhitungan!F6&lt;=$B$7, 0, 1))</f>
        <v>0</v>
      </c>
      <c r="L6" s="15">
        <f t="shared" si="0"/>
        <v>0</v>
      </c>
      <c r="M6" s="15">
        <f t="shared" si="1"/>
        <v>0</v>
      </c>
      <c r="N6" s="15">
        <f t="shared" si="2"/>
        <v>0</v>
      </c>
      <c r="O6" s="15">
        <f t="shared" si="3"/>
        <v>0</v>
      </c>
      <c r="P6" s="15">
        <f t="shared" si="4"/>
        <v>0</v>
      </c>
      <c r="Q6" s="15">
        <f t="shared" si="5"/>
        <v>0</v>
      </c>
      <c r="R6" s="15">
        <f t="shared" si="6"/>
        <v>0.27500000000000002</v>
      </c>
      <c r="S6" s="15">
        <f t="shared" si="7"/>
        <v>0.72499999999999998</v>
      </c>
      <c r="T6" s="15">
        <f t="shared" si="8"/>
        <v>0</v>
      </c>
      <c r="U6" s="15">
        <f t="shared" si="9"/>
        <v>0</v>
      </c>
      <c r="V6" s="15">
        <f t="shared" si="10"/>
        <v>0.72499999999999998</v>
      </c>
      <c r="W6" s="15">
        <f t="shared" si="11"/>
        <v>0.27500000000000002</v>
      </c>
      <c r="X6" s="16">
        <f t="shared" si="12"/>
        <v>68.25</v>
      </c>
      <c r="Y6" s="16"/>
    </row>
    <row r="7" spans="1:25" x14ac:dyDescent="0.2">
      <c r="A7" s="14">
        <v>40</v>
      </c>
      <c r="B7" s="13">
        <v>80</v>
      </c>
      <c r="C7" s="13">
        <v>120</v>
      </c>
      <c r="E7" s="13" t="str">
        <f>Perhitungan!B7</f>
        <v>CHITATO SAPI PANGGANG 168</v>
      </c>
      <c r="F7" s="15">
        <f>IF(Perhitungan!H7&gt;=$B$3, 0, IF(AND(Perhitungan!H7&gt;=$A$3, Perhitungan!H7&lt;=$B$3), ($B$3-Perhitungan!H7)/($B$3-$A$3), IF(Perhitungan!H7&lt;=$A$3, 1, 0)))</f>
        <v>0</v>
      </c>
      <c r="G7" s="15">
        <f>IF(AND(Perhitungan!H7&gt;=$A$3, Perhitungan!H7&lt;=$B$3), (Perhitungan!H7-$A$3)/($B$3-$A$3), IF(AND(Perhitungan!H7&gt;=$B$3, Perhitungan!H7&lt;=$C$3), ($C$3-Perhitungan!H7)/($C$3-$B$3), 0))</f>
        <v>0</v>
      </c>
      <c r="H7" s="15">
        <f>IF(AND(Perhitungan!H7&gt;=$B$3, Perhitungan!H7&lt;=$C$3), (Perhitungan!H7-$B$3)/($C$3-$B$3), IF(Perhitungan!H7&lt;=$B$3, 0, 1))</f>
        <v>1</v>
      </c>
      <c r="I7" s="15">
        <f>IF(Perhitungan!F7&gt;=$B$7, 0, IF(AND(Perhitungan!F7&gt;=$A$7, Perhitungan!F7&lt;=$B$7), ($B$7-Perhitungan!F7)/($B$7-$A$7), IF(Perhitungan!F7&lt;=$A$7, 1, 0)))</f>
        <v>1</v>
      </c>
      <c r="J7" s="15">
        <f>IF(AND(Perhitungan!F7&gt;=$A$7, Perhitungan!F7&lt;=$B$7), (Perhitungan!F7-$A$7)/($B$7-$A$7), IF(AND(Perhitungan!F7&gt;=$B$7, Perhitungan!F7&lt;=$C$7), ($C$7-Perhitungan!F7)/($C$7-$B$7), 0))</f>
        <v>0</v>
      </c>
      <c r="K7" s="15">
        <f>IF(AND(Perhitungan!F7&gt;=$B$7, Perhitungan!F7&lt;=$C$7), (Perhitungan!F7-$B$7)/($C$7-$B$7), IF(Perhitungan!F7&lt;=$B$7, 0, 1))</f>
        <v>0</v>
      </c>
      <c r="L7" s="15">
        <f t="shared" si="0"/>
        <v>0</v>
      </c>
      <c r="M7" s="15">
        <f t="shared" si="1"/>
        <v>0</v>
      </c>
      <c r="N7" s="15">
        <f t="shared" si="2"/>
        <v>0</v>
      </c>
      <c r="O7" s="15">
        <f t="shared" si="3"/>
        <v>0</v>
      </c>
      <c r="P7" s="15">
        <f t="shared" si="4"/>
        <v>0</v>
      </c>
      <c r="Q7" s="15">
        <f t="shared" si="5"/>
        <v>0</v>
      </c>
      <c r="R7" s="15">
        <f t="shared" si="6"/>
        <v>1</v>
      </c>
      <c r="S7" s="15">
        <f t="shared" si="7"/>
        <v>0</v>
      </c>
      <c r="T7" s="15">
        <f t="shared" si="8"/>
        <v>0</v>
      </c>
      <c r="U7" s="15">
        <f t="shared" si="9"/>
        <v>0</v>
      </c>
      <c r="V7" s="15">
        <f t="shared" si="10"/>
        <v>0</v>
      </c>
      <c r="W7" s="15">
        <f t="shared" si="11"/>
        <v>1</v>
      </c>
      <c r="X7" s="16">
        <f t="shared" si="12"/>
        <v>90</v>
      </c>
      <c r="Y7" s="16"/>
    </row>
    <row r="8" spans="1:25" x14ac:dyDescent="0.2">
      <c r="E8" s="13" t="str">
        <f>Perhitungan!B8</f>
        <v>CHITATO KEJU SUPREME 75</v>
      </c>
      <c r="F8" s="15">
        <f>IF(Perhitungan!H8&gt;=$B$3, 0, IF(AND(Perhitungan!H8&gt;=$A$3, Perhitungan!H8&lt;=$B$3), ($B$3-Perhitungan!H8)/($B$3-$A$3), IF(Perhitungan!H8&lt;=$A$3, 1, 0)))</f>
        <v>0</v>
      </c>
      <c r="G8" s="15">
        <f>IF(AND(Perhitungan!H8&gt;=$A$3, Perhitungan!H8&lt;=$B$3), (Perhitungan!H8-$A$3)/($B$3-$A$3), IF(AND(Perhitungan!H8&gt;=$B$3, Perhitungan!H8&lt;=$C$3), ($C$3-Perhitungan!H8)/($C$3-$B$3), 0))</f>
        <v>0</v>
      </c>
      <c r="H8" s="15">
        <f>IF(AND(Perhitungan!H8&gt;=$B$3, Perhitungan!H8&lt;=$C$3), (Perhitungan!H8-$B$3)/($C$3-$B$3), IF(Perhitungan!H8&lt;=$B$3, 0, 1))</f>
        <v>1</v>
      </c>
      <c r="I8" s="15">
        <f>IF(Perhitungan!F8&gt;=$B$7, 0, IF(AND(Perhitungan!F8&gt;=$A$7, Perhitungan!F8&lt;=$B$7), ($B$7-Perhitungan!F8)/($B$7-$A$7), IF(Perhitungan!F8&lt;=$A$7, 1, 0)))</f>
        <v>0.4</v>
      </c>
      <c r="J8" s="15">
        <f>IF(AND(Perhitungan!F8&gt;=$A$7, Perhitungan!F8&lt;=$B$7), (Perhitungan!F8-$A$7)/($B$7-$A$7), IF(AND(Perhitungan!F8&gt;=$B$7, Perhitungan!F8&lt;=$C$7), ($C$7-Perhitungan!F8)/($C$7-$B$7), 0))</f>
        <v>0.6</v>
      </c>
      <c r="K8" s="15">
        <f>IF(AND(Perhitungan!F8&gt;=$B$7, Perhitungan!F8&lt;=$C$7), (Perhitungan!F8-$B$7)/($C$7-$B$7), IF(Perhitungan!F8&lt;=$B$7, 0, 1))</f>
        <v>0</v>
      </c>
      <c r="L8" s="15">
        <f t="shared" si="0"/>
        <v>0</v>
      </c>
      <c r="M8" s="15">
        <f t="shared" si="1"/>
        <v>0</v>
      </c>
      <c r="N8" s="15">
        <f t="shared" si="2"/>
        <v>0</v>
      </c>
      <c r="O8" s="15">
        <f t="shared" si="3"/>
        <v>0</v>
      </c>
      <c r="P8" s="15">
        <f t="shared" si="4"/>
        <v>0</v>
      </c>
      <c r="Q8" s="15">
        <f t="shared" si="5"/>
        <v>0</v>
      </c>
      <c r="R8" s="15">
        <f t="shared" si="6"/>
        <v>0.4</v>
      </c>
      <c r="S8" s="15">
        <f t="shared" si="7"/>
        <v>0.6</v>
      </c>
      <c r="T8" s="15">
        <f t="shared" si="8"/>
        <v>0</v>
      </c>
      <c r="U8" s="15">
        <f t="shared" si="9"/>
        <v>0</v>
      </c>
      <c r="V8" s="15">
        <f t="shared" si="10"/>
        <v>0.6</v>
      </c>
      <c r="W8" s="15">
        <f t="shared" si="11"/>
        <v>0.4</v>
      </c>
      <c r="X8" s="16">
        <f t="shared" si="12"/>
        <v>72</v>
      </c>
      <c r="Y8" s="16"/>
    </row>
    <row r="9" spans="1:25" x14ac:dyDescent="0.2">
      <c r="A9" s="18" t="s">
        <v>79</v>
      </c>
      <c r="B9" s="18"/>
      <c r="C9" s="18"/>
      <c r="E9" s="13" t="str">
        <f>Perhitungan!B9</f>
        <v>CHITATO SAPI PG 75</v>
      </c>
      <c r="F9" s="15">
        <f>IF(Perhitungan!H9&gt;=$B$3, 0, IF(AND(Perhitungan!H9&gt;=$A$3, Perhitungan!H9&lt;=$B$3), ($B$3-Perhitungan!H9)/($B$3-$A$3), IF(Perhitungan!H9&lt;=$A$3, 1, 0)))</f>
        <v>0</v>
      </c>
      <c r="G9" s="15">
        <f>IF(AND(Perhitungan!H9&gt;=$A$3, Perhitungan!H9&lt;=$B$3), (Perhitungan!H9-$A$3)/($B$3-$A$3), IF(AND(Perhitungan!H9&gt;=$B$3, Perhitungan!H9&lt;=$C$3), ($C$3-Perhitungan!H9)/($C$3-$B$3), 0))</f>
        <v>0</v>
      </c>
      <c r="H9" s="15">
        <f>IF(AND(Perhitungan!H9&gt;=$B$3, Perhitungan!H9&lt;=$C$3), (Perhitungan!H9-$B$3)/($C$3-$B$3), IF(Perhitungan!H9&lt;=$B$3, 0, 1))</f>
        <v>1</v>
      </c>
      <c r="I9" s="15">
        <f>IF(Perhitungan!F9&gt;=$B$7, 0, IF(AND(Perhitungan!F9&gt;=$A$7, Perhitungan!F9&lt;=$B$7), ($B$7-Perhitungan!F9)/($B$7-$A$7), IF(Perhitungan!F9&lt;=$A$7, 1, 0)))</f>
        <v>0.47499999999999998</v>
      </c>
      <c r="J9" s="15">
        <f>IF(AND(Perhitungan!F9&gt;=$A$7, Perhitungan!F9&lt;=$B$7), (Perhitungan!F9-$A$7)/($B$7-$A$7), IF(AND(Perhitungan!F9&gt;=$B$7, Perhitungan!F9&lt;=$C$7), ($C$7-Perhitungan!F9)/($C$7-$B$7), 0))</f>
        <v>0.52500000000000002</v>
      </c>
      <c r="K9" s="15">
        <f>IF(AND(Perhitungan!F9&gt;=$B$7, Perhitungan!F9&lt;=$C$7), (Perhitungan!F9-$B$7)/($C$7-$B$7), IF(Perhitungan!F9&lt;=$B$7, 0, 1))</f>
        <v>0</v>
      </c>
      <c r="L9" s="15">
        <f t="shared" si="0"/>
        <v>0</v>
      </c>
      <c r="M9" s="15">
        <f t="shared" si="1"/>
        <v>0</v>
      </c>
      <c r="N9" s="15">
        <f t="shared" si="2"/>
        <v>0</v>
      </c>
      <c r="O9" s="15">
        <f t="shared" si="3"/>
        <v>0</v>
      </c>
      <c r="P9" s="15">
        <f t="shared" si="4"/>
        <v>0</v>
      </c>
      <c r="Q9" s="15">
        <f t="shared" si="5"/>
        <v>0</v>
      </c>
      <c r="R9" s="15">
        <f t="shared" si="6"/>
        <v>0.47499999999999998</v>
      </c>
      <c r="S9" s="15">
        <f t="shared" si="7"/>
        <v>0.52500000000000002</v>
      </c>
      <c r="T9" s="15">
        <f t="shared" si="8"/>
        <v>0</v>
      </c>
      <c r="U9" s="15">
        <f t="shared" si="9"/>
        <v>0</v>
      </c>
      <c r="V9" s="15">
        <f t="shared" si="10"/>
        <v>0.52500000000000002</v>
      </c>
      <c r="W9" s="15">
        <f t="shared" si="11"/>
        <v>0.47499999999999998</v>
      </c>
      <c r="X9" s="16">
        <f t="shared" si="12"/>
        <v>74.25</v>
      </c>
      <c r="Y9" s="16"/>
    </row>
    <row r="10" spans="1:25" x14ac:dyDescent="0.2">
      <c r="A10" s="13" t="s">
        <v>74</v>
      </c>
      <c r="B10" s="13" t="s">
        <v>75</v>
      </c>
      <c r="C10" s="13" t="s">
        <v>76</v>
      </c>
      <c r="E10" s="13" t="str">
        <f>Perhitungan!B10</f>
        <v>CHITATO OKONOMIYAKI 85</v>
      </c>
      <c r="F10" s="15">
        <f>IF(Perhitungan!H10&gt;=$B$3, 0, IF(AND(Perhitungan!H10&gt;=$A$3, Perhitungan!H10&lt;=$B$3), ($B$3-Perhitungan!H10)/($B$3-$A$3), IF(Perhitungan!H10&lt;=$A$3, 1, 0)))</f>
        <v>0</v>
      </c>
      <c r="G10" s="15">
        <f>IF(AND(Perhitungan!H10&gt;=$A$3, Perhitungan!H10&lt;=$B$3), (Perhitungan!H10-$A$3)/($B$3-$A$3), IF(AND(Perhitungan!H10&gt;=$B$3, Perhitungan!H10&lt;=$C$3), ($C$3-Perhitungan!H10)/($C$3-$B$3), 0))</f>
        <v>0</v>
      </c>
      <c r="H10" s="15">
        <f>IF(AND(Perhitungan!H10&gt;=$B$3, Perhitungan!H10&lt;=$C$3), (Perhitungan!H10-$B$3)/($C$3-$B$3), IF(Perhitungan!H10&lt;=$B$3, 0, 1))</f>
        <v>1</v>
      </c>
      <c r="I10" s="15">
        <f>IF(Perhitungan!F10&gt;=$B$7, 0, IF(AND(Perhitungan!F10&gt;=$A$7, Perhitungan!F10&lt;=$B$7), ($B$7-Perhitungan!F10)/($B$7-$A$7), IF(Perhitungan!F10&lt;=$A$7, 1, 0)))</f>
        <v>0.52500000000000002</v>
      </c>
      <c r="J10" s="15">
        <f>IF(AND(Perhitungan!F10&gt;=$A$7, Perhitungan!F10&lt;=$B$7), (Perhitungan!F10-$A$7)/($B$7-$A$7), IF(AND(Perhitungan!F10&gt;=$B$7, Perhitungan!F10&lt;=$C$7), ($C$7-Perhitungan!F10)/($C$7-$B$7), 0))</f>
        <v>0.47499999999999998</v>
      </c>
      <c r="K10" s="15">
        <f>IF(AND(Perhitungan!F10&gt;=$B$7, Perhitungan!F10&lt;=$C$7), (Perhitungan!F10-$B$7)/($C$7-$B$7), IF(Perhitungan!F10&lt;=$B$7, 0, 1))</f>
        <v>0</v>
      </c>
      <c r="L10" s="15">
        <f t="shared" si="0"/>
        <v>0</v>
      </c>
      <c r="M10" s="15">
        <f t="shared" si="1"/>
        <v>0</v>
      </c>
      <c r="N10" s="15">
        <f t="shared" si="2"/>
        <v>0</v>
      </c>
      <c r="O10" s="15">
        <f t="shared" si="3"/>
        <v>0</v>
      </c>
      <c r="P10" s="15">
        <f t="shared" si="4"/>
        <v>0</v>
      </c>
      <c r="Q10" s="15">
        <f t="shared" si="5"/>
        <v>0</v>
      </c>
      <c r="R10" s="15">
        <f t="shared" si="6"/>
        <v>0.52500000000000002</v>
      </c>
      <c r="S10" s="15">
        <f t="shared" si="7"/>
        <v>0.47499999999999998</v>
      </c>
      <c r="T10" s="15">
        <f t="shared" si="8"/>
        <v>0</v>
      </c>
      <c r="U10" s="15">
        <f t="shared" si="9"/>
        <v>0</v>
      </c>
      <c r="V10" s="15">
        <f t="shared" si="10"/>
        <v>0.47499999999999998</v>
      </c>
      <c r="W10" s="15">
        <f t="shared" si="11"/>
        <v>0.52500000000000002</v>
      </c>
      <c r="X10" s="16">
        <f t="shared" si="12"/>
        <v>75.75</v>
      </c>
      <c r="Y10" s="16"/>
    </row>
    <row r="11" spans="1:25" x14ac:dyDescent="0.2">
      <c r="A11" s="14">
        <v>30</v>
      </c>
      <c r="B11" s="13">
        <v>60</v>
      </c>
      <c r="C11" s="13">
        <v>90</v>
      </c>
      <c r="E11" s="13" t="str">
        <f>Perhitungan!B11</f>
        <v>CHITATO SAPI PG 40</v>
      </c>
      <c r="F11" s="15">
        <f>IF(Perhitungan!H11&gt;=$B$3, 0, IF(AND(Perhitungan!H11&gt;=$A$3, Perhitungan!H11&lt;=$B$3), ($B$3-Perhitungan!H11)/($B$3-$A$3), IF(Perhitungan!H11&lt;=$A$3, 1, 0)))</f>
        <v>0</v>
      </c>
      <c r="G11" s="15">
        <f>IF(AND(Perhitungan!H11&gt;=$A$3, Perhitungan!H11&lt;=$B$3), (Perhitungan!H11-$A$3)/($B$3-$A$3), IF(AND(Perhitungan!H11&gt;=$B$3, Perhitungan!H11&lt;=$C$3), ($C$3-Perhitungan!H11)/($C$3-$B$3), 0))</f>
        <v>0.73716757716092163</v>
      </c>
      <c r="H11" s="15">
        <f>IF(AND(Perhitungan!H11&gt;=$B$3, Perhitungan!H11&lt;=$C$3), (Perhitungan!H11-$B$3)/($C$3-$B$3), IF(Perhitungan!H11&lt;=$B$3, 0, 1))</f>
        <v>0.26283242283907837</v>
      </c>
      <c r="I11" s="15">
        <f>IF(Perhitungan!F11&gt;=$B$7, 0, IF(AND(Perhitungan!F11&gt;=$A$7, Perhitungan!F11&lt;=$B$7), ($B$7-Perhitungan!F11)/($B$7-$A$7), IF(Perhitungan!F11&lt;=$A$7, 1, 0)))</f>
        <v>0.15</v>
      </c>
      <c r="J11" s="15">
        <f>IF(AND(Perhitungan!F11&gt;=$A$7, Perhitungan!F11&lt;=$B$7), (Perhitungan!F11-$A$7)/($B$7-$A$7), IF(AND(Perhitungan!F11&gt;=$B$7, Perhitungan!F11&lt;=$C$7), ($C$7-Perhitungan!F11)/($C$7-$B$7), 0))</f>
        <v>0.85</v>
      </c>
      <c r="K11" s="15">
        <f>IF(AND(Perhitungan!F11&gt;=$B$7, Perhitungan!F11&lt;=$C$7), (Perhitungan!F11-$B$7)/($C$7-$B$7), IF(Perhitungan!F11&lt;=$B$7, 0, 1))</f>
        <v>0</v>
      </c>
      <c r="L11" s="15">
        <f t="shared" si="0"/>
        <v>0</v>
      </c>
      <c r="M11" s="15">
        <f t="shared" si="1"/>
        <v>0</v>
      </c>
      <c r="N11" s="15">
        <f t="shared" si="2"/>
        <v>0</v>
      </c>
      <c r="O11" s="15">
        <f t="shared" si="3"/>
        <v>0.15</v>
      </c>
      <c r="P11" s="15">
        <f t="shared" si="4"/>
        <v>0.73716757716092163</v>
      </c>
      <c r="Q11" s="15">
        <f t="shared" si="5"/>
        <v>0</v>
      </c>
      <c r="R11" s="15">
        <f t="shared" si="6"/>
        <v>0.15</v>
      </c>
      <c r="S11" s="15">
        <f t="shared" si="7"/>
        <v>0.26283242283907837</v>
      </c>
      <c r="T11" s="15">
        <f t="shared" si="8"/>
        <v>0</v>
      </c>
      <c r="U11" s="15">
        <f t="shared" si="9"/>
        <v>0</v>
      </c>
      <c r="V11" s="15">
        <f t="shared" si="10"/>
        <v>0.73716757716092163</v>
      </c>
      <c r="W11" s="15">
        <f t="shared" si="11"/>
        <v>0.15</v>
      </c>
      <c r="X11" s="16">
        <f t="shared" si="12"/>
        <v>65.072322429095891</v>
      </c>
      <c r="Y11" s="16"/>
    </row>
    <row r="12" spans="1:25" x14ac:dyDescent="0.2">
      <c r="E12" s="13" t="str">
        <f>Perhitungan!B12</f>
        <v>CHITATO SAPI BUMBU B 75</v>
      </c>
      <c r="F12" s="15">
        <f>IF(Perhitungan!H12&gt;=$B$3, 0, IF(AND(Perhitungan!H12&gt;=$A$3, Perhitungan!H12&lt;=$B$3), ($B$3-Perhitungan!H12)/($B$3-$A$3), IF(Perhitungan!H12&lt;=$A$3, 1, 0)))</f>
        <v>6.5199707902350745E-2</v>
      </c>
      <c r="G12" s="15">
        <f>IF(AND(Perhitungan!H12&gt;=$A$3, Perhitungan!H12&lt;=$B$3), (Perhitungan!H12-$A$3)/($B$3-$A$3), IF(AND(Perhitungan!H12&gt;=$B$3, Perhitungan!H12&lt;=$C$3), ($C$3-Perhitungan!H12)/($C$3-$B$3), 0))</f>
        <v>0.93480029209764925</v>
      </c>
      <c r="H12" s="15">
        <f>IF(AND(Perhitungan!H12&gt;=$B$3, Perhitungan!H12&lt;=$C$3), (Perhitungan!H12-$B$3)/($C$3-$B$3), IF(Perhitungan!H12&lt;=$B$3, 0, 1))</f>
        <v>0</v>
      </c>
      <c r="I12" s="15">
        <f>IF(Perhitungan!F12&gt;=$B$7, 0, IF(AND(Perhitungan!F12&gt;=$A$7, Perhitungan!F12&lt;=$B$7), ($B$7-Perhitungan!F12)/($B$7-$A$7), IF(Perhitungan!F12&lt;=$A$7, 1, 0)))</f>
        <v>0.97499999999999998</v>
      </c>
      <c r="J12" s="15">
        <f>IF(AND(Perhitungan!F12&gt;=$A$7, Perhitungan!F12&lt;=$B$7), (Perhitungan!F12-$A$7)/($B$7-$A$7), IF(AND(Perhitungan!F12&gt;=$B$7, Perhitungan!F12&lt;=$C$7), ($C$7-Perhitungan!F12)/($C$7-$B$7), 0))</f>
        <v>2.5000000000000001E-2</v>
      </c>
      <c r="K12" s="15">
        <f>IF(AND(Perhitungan!F12&gt;=$B$7, Perhitungan!F12&lt;=$C$7), (Perhitungan!F12-$B$7)/($C$7-$B$7), IF(Perhitungan!F12&lt;=$B$7, 0, 1))</f>
        <v>0</v>
      </c>
      <c r="L12" s="15">
        <f t="shared" si="0"/>
        <v>6.5199707902350745E-2</v>
      </c>
      <c r="M12" s="15">
        <f t="shared" si="1"/>
        <v>2.5000000000000001E-2</v>
      </c>
      <c r="N12" s="15">
        <f t="shared" si="2"/>
        <v>0</v>
      </c>
      <c r="O12" s="15">
        <f t="shared" si="3"/>
        <v>0.93480029209764925</v>
      </c>
      <c r="P12" s="15">
        <f t="shared" si="4"/>
        <v>2.5000000000000001E-2</v>
      </c>
      <c r="Q12" s="15">
        <f t="shared" si="5"/>
        <v>0</v>
      </c>
      <c r="R12" s="15">
        <f t="shared" si="6"/>
        <v>0</v>
      </c>
      <c r="S12" s="15">
        <f t="shared" si="7"/>
        <v>0</v>
      </c>
      <c r="T12" s="15">
        <f t="shared" si="8"/>
        <v>0</v>
      </c>
      <c r="U12" s="15">
        <f t="shared" si="9"/>
        <v>6.5199707902350745E-2</v>
      </c>
      <c r="V12" s="15">
        <f t="shared" si="10"/>
        <v>2.5000000000000001E-2</v>
      </c>
      <c r="W12" s="15">
        <f t="shared" si="11"/>
        <v>0.93480029209764925</v>
      </c>
      <c r="X12" s="16">
        <f t="shared" si="12"/>
        <v>85.451724415472157</v>
      </c>
      <c r="Y12" s="16"/>
    </row>
    <row r="13" spans="1:25" x14ac:dyDescent="0.2">
      <c r="E13" s="13" t="str">
        <f>Perhitungan!B13</f>
        <v>CHITATO FOODIE SEAWEED 55</v>
      </c>
      <c r="F13" s="15">
        <f>IF(Perhitungan!H13&gt;=$B$3, 0, IF(AND(Perhitungan!H13&gt;=$A$3, Perhitungan!H13&lt;=$B$3), ($B$3-Perhitungan!H13)/($B$3-$A$3), IF(Perhitungan!H13&lt;=$A$3, 1, 0)))</f>
        <v>0.26104840871486279</v>
      </c>
      <c r="G13" s="15">
        <f>IF(AND(Perhitungan!H13&gt;=$A$3, Perhitungan!H13&lt;=$B$3), (Perhitungan!H13-$A$3)/($B$3-$A$3), IF(AND(Perhitungan!H13&gt;=$B$3, Perhitungan!H13&lt;=$C$3), ($C$3-Perhitungan!H13)/($C$3-$B$3), 0))</f>
        <v>0.73895159128513721</v>
      </c>
      <c r="H13" s="15">
        <f>IF(AND(Perhitungan!H13&gt;=$B$3, Perhitungan!H13&lt;=$C$3), (Perhitungan!H13-$B$3)/($C$3-$B$3), IF(Perhitungan!H13&lt;=$B$3, 0, 1))</f>
        <v>0</v>
      </c>
      <c r="I13" s="15">
        <f>IF(Perhitungan!F13&gt;=$B$7, 0, IF(AND(Perhitungan!F13&gt;=$A$7, Perhitungan!F13&lt;=$B$7), ($B$7-Perhitungan!F13)/($B$7-$A$7), IF(Perhitungan!F13&lt;=$A$7, 1, 0)))</f>
        <v>0.95</v>
      </c>
      <c r="J13" s="15">
        <f>IF(AND(Perhitungan!F13&gt;=$A$7, Perhitungan!F13&lt;=$B$7), (Perhitungan!F13-$A$7)/($B$7-$A$7), IF(AND(Perhitungan!F13&gt;=$B$7, Perhitungan!F13&lt;=$C$7), ($C$7-Perhitungan!F13)/($C$7-$B$7), 0))</f>
        <v>0.05</v>
      </c>
      <c r="K13" s="15">
        <f>IF(AND(Perhitungan!F13&gt;=$B$7, Perhitungan!F13&lt;=$C$7), (Perhitungan!F13-$B$7)/($C$7-$B$7), IF(Perhitungan!F13&lt;=$B$7, 0, 1))</f>
        <v>0</v>
      </c>
      <c r="L13" s="15">
        <f t="shared" si="0"/>
        <v>0.26104840871486279</v>
      </c>
      <c r="M13" s="15">
        <f t="shared" si="1"/>
        <v>0.05</v>
      </c>
      <c r="N13" s="15">
        <f t="shared" si="2"/>
        <v>0</v>
      </c>
      <c r="O13" s="15">
        <f t="shared" si="3"/>
        <v>0.73895159128513721</v>
      </c>
      <c r="P13" s="15">
        <f t="shared" si="4"/>
        <v>0.05</v>
      </c>
      <c r="Q13" s="15">
        <f t="shared" si="5"/>
        <v>0</v>
      </c>
      <c r="R13" s="15">
        <f t="shared" si="6"/>
        <v>0</v>
      </c>
      <c r="S13" s="15">
        <f t="shared" si="7"/>
        <v>0</v>
      </c>
      <c r="T13" s="15">
        <f t="shared" si="8"/>
        <v>0</v>
      </c>
      <c r="U13" s="15">
        <f t="shared" si="9"/>
        <v>0.26104840871486279</v>
      </c>
      <c r="V13" s="15">
        <f t="shared" si="10"/>
        <v>0.05</v>
      </c>
      <c r="W13" s="15">
        <f t="shared" si="11"/>
        <v>0.73895159128513721</v>
      </c>
      <c r="X13" s="16">
        <f t="shared" si="12"/>
        <v>73.654376644864982</v>
      </c>
      <c r="Y13" s="16"/>
    </row>
    <row r="14" spans="1:25" x14ac:dyDescent="0.2">
      <c r="E14" s="13" t="str">
        <f>Perhitungan!B14</f>
        <v>CHITATO SAPI BUMBU B 40</v>
      </c>
      <c r="F14" s="15">
        <f>IF(Perhitungan!H14&gt;=$B$3, 0, IF(AND(Perhitungan!H14&gt;=$A$3, Perhitungan!H14&lt;=$B$3), ($B$3-Perhitungan!H14)/($B$3-$A$3), IF(Perhitungan!H14&lt;=$A$3, 1, 0)))</f>
        <v>0.64673747261584547</v>
      </c>
      <c r="G14" s="15">
        <f>IF(AND(Perhitungan!H14&gt;=$A$3, Perhitungan!H14&lt;=$B$3), (Perhitungan!H14-$A$3)/($B$3-$A$3), IF(AND(Perhitungan!H14&gt;=$B$3, Perhitungan!H14&lt;=$C$3), ($C$3-Perhitungan!H14)/($C$3-$B$3), 0))</f>
        <v>0.35326252738415453</v>
      </c>
      <c r="H14" s="15">
        <f>IF(AND(Perhitungan!H14&gt;=$B$3, Perhitungan!H14&lt;=$C$3), (Perhitungan!H14-$B$3)/($C$3-$B$3), IF(Perhitungan!H14&lt;=$B$3, 0, 1))</f>
        <v>0</v>
      </c>
      <c r="I14" s="15">
        <f>IF(Perhitungan!F14&gt;=$B$7, 0, IF(AND(Perhitungan!F14&gt;=$A$7, Perhitungan!F14&lt;=$B$7), ($B$7-Perhitungan!F14)/($B$7-$A$7), IF(Perhitungan!F14&lt;=$A$7, 1, 0)))</f>
        <v>0.92500000000000004</v>
      </c>
      <c r="J14" s="15">
        <f>IF(AND(Perhitungan!F14&gt;=$A$7, Perhitungan!F14&lt;=$B$7), (Perhitungan!F14-$A$7)/($B$7-$A$7), IF(AND(Perhitungan!F14&gt;=$B$7, Perhitungan!F14&lt;=$C$7), ($C$7-Perhitungan!F14)/($C$7-$B$7), 0))</f>
        <v>7.4999999999999997E-2</v>
      </c>
      <c r="K14" s="15">
        <f>IF(AND(Perhitungan!F14&gt;=$B$7, Perhitungan!F14&lt;=$C$7), (Perhitungan!F14-$B$7)/($C$7-$B$7), IF(Perhitungan!F14&lt;=$B$7, 0, 1))</f>
        <v>0</v>
      </c>
      <c r="L14" s="15">
        <f t="shared" si="0"/>
        <v>0.64673747261584547</v>
      </c>
      <c r="M14" s="15">
        <f t="shared" si="1"/>
        <v>7.4999999999999997E-2</v>
      </c>
      <c r="N14" s="15">
        <f t="shared" si="2"/>
        <v>0</v>
      </c>
      <c r="O14" s="15">
        <f t="shared" si="3"/>
        <v>0.35326252738415453</v>
      </c>
      <c r="P14" s="15">
        <f t="shared" si="4"/>
        <v>7.4999999999999997E-2</v>
      </c>
      <c r="Q14" s="15">
        <f t="shared" si="5"/>
        <v>0</v>
      </c>
      <c r="R14" s="15">
        <f t="shared" si="6"/>
        <v>0</v>
      </c>
      <c r="S14" s="15">
        <f t="shared" si="7"/>
        <v>0</v>
      </c>
      <c r="T14" s="15">
        <f t="shared" si="8"/>
        <v>0</v>
      </c>
      <c r="U14" s="15">
        <f t="shared" si="9"/>
        <v>0.64673747261584547</v>
      </c>
      <c r="V14" s="15">
        <f t="shared" si="10"/>
        <v>7.4999999999999997E-2</v>
      </c>
      <c r="W14" s="15">
        <f t="shared" si="11"/>
        <v>0.35326252738415453</v>
      </c>
      <c r="X14" s="16">
        <f t="shared" si="12"/>
        <v>51.810001528417935</v>
      </c>
      <c r="Y14" s="16"/>
    </row>
    <row r="15" spans="1:25" x14ac:dyDescent="0.2">
      <c r="A15" s="18" t="s">
        <v>43</v>
      </c>
      <c r="B15" s="18"/>
      <c r="C15" s="18"/>
      <c r="E15" s="13" t="str">
        <f>Perhitungan!B15</f>
        <v>CHEETOS JAGUNG BAKAR 40</v>
      </c>
      <c r="F15" s="15">
        <f>IF(Perhitungan!H15&gt;=$B$3, 0, IF(AND(Perhitungan!H15&gt;=$A$3, Perhitungan!H15&lt;=$B$3), ($B$3-Perhitungan!H15)/($B$3-$A$3), IF(Perhitungan!H15&lt;=$A$3, 1, 0)))</f>
        <v>0.76251351875987905</v>
      </c>
      <c r="G15" s="15">
        <f>IF(AND(Perhitungan!H15&gt;=$A$3, Perhitungan!H15&lt;=$B$3), (Perhitungan!H15-$A$3)/($B$3-$A$3), IF(AND(Perhitungan!H15&gt;=$B$3, Perhitungan!H15&lt;=$C$3), ($C$3-Perhitungan!H15)/($C$3-$B$3), 0))</f>
        <v>0.23748648124012095</v>
      </c>
      <c r="H15" s="15">
        <f>IF(AND(Perhitungan!H15&gt;=$B$3, Perhitungan!H15&lt;=$C$3), (Perhitungan!H15-$B$3)/($C$3-$B$3), IF(Perhitungan!H15&lt;=$B$3, 0, 1))</f>
        <v>0</v>
      </c>
      <c r="I15" s="15">
        <f>IF(Perhitungan!F15&gt;=$B$7, 0, IF(AND(Perhitungan!F15&gt;=$A$7, Perhitungan!F15&lt;=$B$7), ($B$7-Perhitungan!F15)/($B$7-$A$7), IF(Perhitungan!F15&lt;=$A$7, 1, 0)))</f>
        <v>0.3</v>
      </c>
      <c r="J15" s="15">
        <f>IF(AND(Perhitungan!F15&gt;=$A$7, Perhitungan!F15&lt;=$B$7), (Perhitungan!F15-$A$7)/($B$7-$A$7), IF(AND(Perhitungan!F15&gt;=$B$7, Perhitungan!F15&lt;=$C$7), ($C$7-Perhitungan!F15)/($C$7-$B$7), 0))</f>
        <v>0.7</v>
      </c>
      <c r="K15" s="15">
        <f>IF(AND(Perhitungan!F15&gt;=$B$7, Perhitungan!F15&lt;=$C$7), (Perhitungan!F15-$B$7)/($C$7-$B$7), IF(Perhitungan!F15&lt;=$B$7, 0, 1))</f>
        <v>0</v>
      </c>
      <c r="L15" s="15">
        <f t="shared" si="0"/>
        <v>0.3</v>
      </c>
      <c r="M15" s="15">
        <f t="shared" si="1"/>
        <v>0.7</v>
      </c>
      <c r="N15" s="15">
        <f t="shared" si="2"/>
        <v>0</v>
      </c>
      <c r="O15" s="15">
        <f t="shared" si="3"/>
        <v>0.23748648124012095</v>
      </c>
      <c r="P15" s="15">
        <f t="shared" si="4"/>
        <v>0.23748648124012095</v>
      </c>
      <c r="Q15" s="15">
        <f t="shared" si="5"/>
        <v>0</v>
      </c>
      <c r="R15" s="15">
        <f t="shared" si="6"/>
        <v>0</v>
      </c>
      <c r="S15" s="15">
        <f t="shared" si="7"/>
        <v>0</v>
      </c>
      <c r="T15" s="15">
        <f t="shared" si="8"/>
        <v>0</v>
      </c>
      <c r="U15" s="15">
        <f t="shared" si="9"/>
        <v>0.7</v>
      </c>
      <c r="V15" s="15">
        <f t="shared" si="10"/>
        <v>0.23748648124012095</v>
      </c>
      <c r="W15" s="15">
        <f t="shared" si="11"/>
        <v>0.23748648124012095</v>
      </c>
      <c r="X15" s="16">
        <f t="shared" si="12"/>
        <v>48.190872466114556</v>
      </c>
      <c r="Y15" s="16"/>
    </row>
    <row r="16" spans="1:25" x14ac:dyDescent="0.2">
      <c r="A16" s="18" t="s">
        <v>57</v>
      </c>
      <c r="B16" s="18"/>
      <c r="C16" s="18"/>
      <c r="D16" s="18"/>
      <c r="E16" s="13" t="str">
        <f>Perhitungan!B16</f>
        <v>LAYS AYAM PG PAPRIKA 40</v>
      </c>
      <c r="F16" s="15">
        <f>IF(Perhitungan!H16&gt;=$B$3, 0, IF(AND(Perhitungan!H16&gt;=$A$3, Perhitungan!H16&lt;=$B$3), ($B$3-Perhitungan!H16)/($B$3-$A$3), IF(Perhitungan!H16&lt;=$A$3, 1, 0)))</f>
        <v>0.81866836748842253</v>
      </c>
      <c r="G16" s="15">
        <f>IF(AND(Perhitungan!H16&gt;=$A$3, Perhitungan!H16&lt;=$B$3), (Perhitungan!H16-$A$3)/($B$3-$A$3), IF(AND(Perhitungan!H16&gt;=$B$3, Perhitungan!H16&lt;=$C$3), ($C$3-Perhitungan!H16)/($C$3-$B$3), 0))</f>
        <v>0.18133163251157747</v>
      </c>
      <c r="H16" s="15">
        <f>IF(AND(Perhitungan!H16&gt;=$B$3, Perhitungan!H16&lt;=$C$3), (Perhitungan!H16-$B$3)/($C$3-$B$3), IF(Perhitungan!H16&lt;=$B$3, 0, 1))</f>
        <v>0</v>
      </c>
      <c r="I16" s="15">
        <f>IF(Perhitungan!F16&gt;=$B$7, 0, IF(AND(Perhitungan!F16&gt;=$A$7, Perhitungan!F16&lt;=$B$7), ($B$7-Perhitungan!F16)/($B$7-$A$7), IF(Perhitungan!F16&lt;=$A$7, 1, 0)))</f>
        <v>0.6</v>
      </c>
      <c r="J16" s="15">
        <f>IF(AND(Perhitungan!F16&gt;=$A$7, Perhitungan!F16&lt;=$B$7), (Perhitungan!F16-$A$7)/($B$7-$A$7), IF(AND(Perhitungan!F16&gt;=$B$7, Perhitungan!F16&lt;=$C$7), ($C$7-Perhitungan!F16)/($C$7-$B$7), 0))</f>
        <v>0.4</v>
      </c>
      <c r="K16" s="15">
        <f>IF(AND(Perhitungan!F16&gt;=$B$7, Perhitungan!F16&lt;=$C$7), (Perhitungan!F16-$B$7)/($C$7-$B$7), IF(Perhitungan!F16&lt;=$B$7, 0, 1))</f>
        <v>0</v>
      </c>
      <c r="L16" s="15">
        <f t="shared" si="0"/>
        <v>0.6</v>
      </c>
      <c r="M16" s="15">
        <f t="shared" si="1"/>
        <v>0.4</v>
      </c>
      <c r="N16" s="15">
        <f t="shared" si="2"/>
        <v>0</v>
      </c>
      <c r="O16" s="15">
        <f t="shared" si="3"/>
        <v>0.18133163251157747</v>
      </c>
      <c r="P16" s="15">
        <f t="shared" si="4"/>
        <v>0.18133163251157747</v>
      </c>
      <c r="Q16" s="15">
        <f t="shared" si="5"/>
        <v>0</v>
      </c>
      <c r="R16" s="15">
        <f t="shared" si="6"/>
        <v>0</v>
      </c>
      <c r="S16" s="15">
        <f t="shared" si="7"/>
        <v>0</v>
      </c>
      <c r="T16" s="15">
        <f t="shared" si="8"/>
        <v>0</v>
      </c>
      <c r="U16" s="15">
        <f t="shared" si="9"/>
        <v>0.6</v>
      </c>
      <c r="V16" s="15">
        <f t="shared" si="10"/>
        <v>0.18133163251157747</v>
      </c>
      <c r="W16" s="15">
        <f t="shared" si="11"/>
        <v>0.18133163251157747</v>
      </c>
      <c r="X16" s="16">
        <f t="shared" si="12"/>
        <v>46.952809480737201</v>
      </c>
      <c r="Y16" s="16"/>
    </row>
    <row r="17" spans="1:25" x14ac:dyDescent="0.2">
      <c r="A17" s="18" t="s">
        <v>58</v>
      </c>
      <c r="B17" s="18"/>
      <c r="C17" s="18"/>
      <c r="D17" s="18"/>
      <c r="E17" s="13" t="str">
        <f>Perhitungan!B17</f>
        <v>CHITATO KEJU SUPREME 15</v>
      </c>
      <c r="F17" s="15">
        <f>IF(Perhitungan!H17&gt;=$B$3, 0, IF(AND(Perhitungan!H17&gt;=$A$3, Perhitungan!H17&lt;=$B$3), ($B$3-Perhitungan!H17)/($B$3-$A$3), IF(Perhitungan!H17&lt;=$A$3, 1, 0)))</f>
        <v>0.90890897830527906</v>
      </c>
      <c r="G17" s="15">
        <f>IF(AND(Perhitungan!H17&gt;=$A$3, Perhitungan!H17&lt;=$B$3), (Perhitungan!H17-$A$3)/($B$3-$A$3), IF(AND(Perhitungan!H17&gt;=$B$3, Perhitungan!H17&lt;=$C$3), ($C$3-Perhitungan!H17)/($C$3-$B$3), 0))</f>
        <v>9.1091021694720942E-2</v>
      </c>
      <c r="H17" s="15">
        <f>IF(AND(Perhitungan!H17&gt;=$B$3, Perhitungan!H17&lt;=$C$3), (Perhitungan!H17-$B$3)/($C$3-$B$3), IF(Perhitungan!H17&lt;=$B$3, 0, 1))</f>
        <v>0</v>
      </c>
      <c r="I17" s="15">
        <f>IF(Perhitungan!F17&gt;=$B$7, 0, IF(AND(Perhitungan!F17&gt;=$A$7, Perhitungan!F17&lt;=$B$7), ($B$7-Perhitungan!F17)/($B$7-$A$7), IF(Perhitungan!F17&lt;=$A$7, 1, 0)))</f>
        <v>0</v>
      </c>
      <c r="J17" s="15">
        <f>IF(AND(Perhitungan!F17&gt;=$A$7, Perhitungan!F17&lt;=$B$7), (Perhitungan!F17-$A$7)/($B$7-$A$7), IF(AND(Perhitungan!F17&gt;=$B$7, Perhitungan!F17&lt;=$C$7), ($C$7-Perhitungan!F17)/($C$7-$B$7), 0))</f>
        <v>0.8</v>
      </c>
      <c r="K17" s="15">
        <f>IF(AND(Perhitungan!F17&gt;=$B$7, Perhitungan!F17&lt;=$C$7), (Perhitungan!F17-$B$7)/($C$7-$B$7), IF(Perhitungan!F17&lt;=$B$7, 0, 1))</f>
        <v>0.2</v>
      </c>
      <c r="L17" s="15">
        <f t="shared" si="0"/>
        <v>0</v>
      </c>
      <c r="M17" s="15">
        <f t="shared" si="1"/>
        <v>0.8</v>
      </c>
      <c r="N17" s="15">
        <f t="shared" si="2"/>
        <v>0.2</v>
      </c>
      <c r="O17" s="15">
        <f t="shared" si="3"/>
        <v>0</v>
      </c>
      <c r="P17" s="15">
        <f t="shared" si="4"/>
        <v>9.1091021694720942E-2</v>
      </c>
      <c r="Q17" s="15">
        <f t="shared" si="5"/>
        <v>9.1091021694720942E-2</v>
      </c>
      <c r="R17" s="15">
        <f t="shared" si="6"/>
        <v>0</v>
      </c>
      <c r="S17" s="15">
        <f t="shared" si="7"/>
        <v>0</v>
      </c>
      <c r="T17" s="15">
        <f t="shared" si="8"/>
        <v>0</v>
      </c>
      <c r="U17" s="15">
        <f t="shared" si="9"/>
        <v>0.8</v>
      </c>
      <c r="V17" s="15">
        <f t="shared" si="10"/>
        <v>9.1091021694720942E-2</v>
      </c>
      <c r="W17" s="15">
        <f t="shared" si="11"/>
        <v>0</v>
      </c>
      <c r="X17" s="16">
        <f t="shared" si="12"/>
        <v>33.066724480788039</v>
      </c>
      <c r="Y17" s="16"/>
    </row>
    <row r="18" spans="1:25" x14ac:dyDescent="0.2">
      <c r="A18" s="18" t="s">
        <v>59</v>
      </c>
      <c r="B18" s="18"/>
      <c r="C18" s="18"/>
      <c r="D18" s="18"/>
      <c r="E18" s="13" t="str">
        <f>Perhitungan!B18</f>
        <v>CHITATO AYAM BBQ 40</v>
      </c>
      <c r="F18" s="15">
        <f>IF(Perhitungan!H18&gt;=$B$3, 0, IF(AND(Perhitungan!H18&gt;=$A$3, Perhitungan!H18&lt;=$B$3), ($B$3-Perhitungan!H18)/($B$3-$A$3), IF(Perhitungan!H18&lt;=$A$3, 1, 0)))</f>
        <v>0.95177615706719165</v>
      </c>
      <c r="G18" s="15">
        <f>IF(AND(Perhitungan!H18&gt;=$A$3, Perhitungan!H18&lt;=$B$3), (Perhitungan!H18-$A$3)/($B$3-$A$3), IF(AND(Perhitungan!H18&gt;=$B$3, Perhitungan!H18&lt;=$C$3), ($C$3-Perhitungan!H18)/($C$3-$B$3), 0))</f>
        <v>4.8223842932808347E-2</v>
      </c>
      <c r="H18" s="15">
        <f>IF(AND(Perhitungan!H18&gt;=$B$3, Perhitungan!H18&lt;=$C$3), (Perhitungan!H18-$B$3)/($C$3-$B$3), IF(Perhitungan!H18&lt;=$B$3, 0, 1))</f>
        <v>0</v>
      </c>
      <c r="I18" s="15">
        <f>IF(Perhitungan!F18&gt;=$B$7, 0, IF(AND(Perhitungan!F18&gt;=$A$7, Perhitungan!F18&lt;=$B$7), ($B$7-Perhitungan!F18)/($B$7-$A$7), IF(Perhitungan!F18&lt;=$A$7, 1, 0)))</f>
        <v>1</v>
      </c>
      <c r="J18" s="15">
        <f>IF(AND(Perhitungan!F18&gt;=$A$7, Perhitungan!F18&lt;=$B$7), (Perhitungan!F18-$A$7)/($B$7-$A$7), IF(AND(Perhitungan!F18&gt;=$B$7, Perhitungan!F18&lt;=$C$7), ($C$7-Perhitungan!F18)/($C$7-$B$7), 0))</f>
        <v>0</v>
      </c>
      <c r="K18" s="15">
        <f>IF(AND(Perhitungan!F18&gt;=$B$7, Perhitungan!F18&lt;=$C$7), (Perhitungan!F18-$B$7)/($C$7-$B$7), IF(Perhitungan!F18&lt;=$B$7, 0, 1))</f>
        <v>0</v>
      </c>
      <c r="L18" s="15">
        <f t="shared" si="0"/>
        <v>0.95177615706719165</v>
      </c>
      <c r="M18" s="15">
        <f t="shared" si="1"/>
        <v>0</v>
      </c>
      <c r="N18" s="15">
        <f t="shared" si="2"/>
        <v>0</v>
      </c>
      <c r="O18" s="15">
        <f t="shared" si="3"/>
        <v>4.8223842932808347E-2</v>
      </c>
      <c r="P18" s="15">
        <f t="shared" si="4"/>
        <v>0</v>
      </c>
      <c r="Q18" s="15">
        <f t="shared" si="5"/>
        <v>0</v>
      </c>
      <c r="R18" s="15">
        <f t="shared" si="6"/>
        <v>0</v>
      </c>
      <c r="S18" s="15">
        <f t="shared" si="7"/>
        <v>0</v>
      </c>
      <c r="T18" s="15">
        <f t="shared" si="8"/>
        <v>0</v>
      </c>
      <c r="U18" s="15">
        <f t="shared" si="9"/>
        <v>0.95177615706719165</v>
      </c>
      <c r="V18" s="15">
        <f t="shared" si="10"/>
        <v>0</v>
      </c>
      <c r="W18" s="15">
        <f t="shared" si="11"/>
        <v>4.8223842932808347E-2</v>
      </c>
      <c r="X18" s="16">
        <f t="shared" si="12"/>
        <v>32.893430575968502</v>
      </c>
      <c r="Y18" s="16"/>
    </row>
    <row r="19" spans="1:25" x14ac:dyDescent="0.2">
      <c r="A19" s="18" t="s">
        <v>80</v>
      </c>
      <c r="B19" s="18"/>
      <c r="C19" s="18"/>
      <c r="D19" s="18"/>
      <c r="E19" s="13" t="str">
        <f>Perhitungan!B19</f>
        <v>CHITATO AYAM BUMBU 40</v>
      </c>
      <c r="F19" s="15">
        <f>IF(Perhitungan!H19&gt;=$B$3, 0, IF(AND(Perhitungan!H19&gt;=$A$3, Perhitungan!H19&lt;=$B$3), ($B$3-Perhitungan!H19)/($B$3-$A$3), IF(Perhitungan!H19&lt;=$A$3, 1, 0)))</f>
        <v>1</v>
      </c>
      <c r="G19" s="15">
        <f>IF(AND(Perhitungan!H19&gt;=$A$3, Perhitungan!H19&lt;=$B$3), (Perhitungan!H19-$A$3)/($B$3-$A$3), IF(AND(Perhitungan!H19&gt;=$B$3, Perhitungan!H19&lt;=$C$3), ($C$3-Perhitungan!H19)/($C$3-$B$3), 0))</f>
        <v>0</v>
      </c>
      <c r="H19" s="15">
        <f>IF(AND(Perhitungan!H19&gt;=$B$3, Perhitungan!H19&lt;=$C$3), (Perhitungan!H19-$B$3)/($C$3-$B$3), IF(Perhitungan!H19&lt;=$B$3, 0, 1))</f>
        <v>0</v>
      </c>
      <c r="I19" s="15">
        <f>IF(Perhitungan!F19&gt;=$B$7, 0, IF(AND(Perhitungan!F19&gt;=$A$7, Perhitungan!F19&lt;=$B$7), ($B$7-Perhitungan!F19)/($B$7-$A$7), IF(Perhitungan!F19&lt;=$A$7, 1, 0)))</f>
        <v>1</v>
      </c>
      <c r="J19" s="15">
        <f>IF(AND(Perhitungan!F19&gt;=$A$7, Perhitungan!F19&lt;=$B$7), (Perhitungan!F19-$A$7)/($B$7-$A$7), IF(AND(Perhitungan!F19&gt;=$B$7, Perhitungan!F19&lt;=$C$7), ($C$7-Perhitungan!F19)/($C$7-$B$7), 0))</f>
        <v>0</v>
      </c>
      <c r="K19" s="15">
        <f>IF(AND(Perhitungan!F19&gt;=$B$7, Perhitungan!F19&lt;=$C$7), (Perhitungan!F19-$B$7)/($C$7-$B$7), IF(Perhitungan!F19&lt;=$B$7, 0, 1))</f>
        <v>0</v>
      </c>
      <c r="L19" s="15">
        <f t="shared" si="0"/>
        <v>1</v>
      </c>
      <c r="M19" s="15">
        <f t="shared" si="1"/>
        <v>0</v>
      </c>
      <c r="N19" s="15">
        <f t="shared" si="2"/>
        <v>0</v>
      </c>
      <c r="O19" s="15">
        <f t="shared" si="3"/>
        <v>0</v>
      </c>
      <c r="P19" s="15">
        <f t="shared" si="4"/>
        <v>0</v>
      </c>
      <c r="Q19" s="15">
        <f t="shared" si="5"/>
        <v>0</v>
      </c>
      <c r="R19" s="15">
        <f t="shared" si="6"/>
        <v>0</v>
      </c>
      <c r="S19" s="15">
        <f t="shared" si="7"/>
        <v>0</v>
      </c>
      <c r="T19" s="15">
        <f t="shared" si="8"/>
        <v>0</v>
      </c>
      <c r="U19" s="15">
        <f t="shared" si="9"/>
        <v>1</v>
      </c>
      <c r="V19" s="15">
        <f t="shared" si="10"/>
        <v>0</v>
      </c>
      <c r="W19" s="15">
        <f t="shared" si="11"/>
        <v>0</v>
      </c>
      <c r="X19" s="16">
        <f>((U19*$A$11)+(V19*$B$11)+(W19*$C$11))/(U19+V19+W19)</f>
        <v>30</v>
      </c>
      <c r="Y19" s="16"/>
    </row>
    <row r="20" spans="1:25" x14ac:dyDescent="0.2">
      <c r="A20" s="18" t="s">
        <v>60</v>
      </c>
      <c r="B20" s="18"/>
      <c r="C20" s="18"/>
      <c r="D20" s="18"/>
      <c r="E20" s="13" t="str">
        <f>Perhitungan!B20</f>
        <v>CHEETOS KEJU AMERIKA 40</v>
      </c>
      <c r="F20" s="15">
        <f>IF(Perhitungan!H20&gt;=$B$3, 0, IF(AND(Perhitungan!H20&gt;=$A$3, Perhitungan!H20&lt;=$B$3), ($B$3-Perhitungan!H20)/($B$3-$A$3), IF(Perhitungan!H20&lt;=$A$3, 1, 0)))</f>
        <v>1</v>
      </c>
      <c r="G20" s="15">
        <f>IF(AND(Perhitungan!H20&gt;=$A$3, Perhitungan!H20&lt;=$B$3), (Perhitungan!H20-$A$3)/($B$3-$A$3), IF(AND(Perhitungan!H20&gt;=$B$3, Perhitungan!H20&lt;=$C$3), ($C$3-Perhitungan!H20)/($C$3-$B$3), 0))</f>
        <v>0</v>
      </c>
      <c r="H20" s="15">
        <f>IF(AND(Perhitungan!H20&gt;=$B$3, Perhitungan!H20&lt;=$C$3), (Perhitungan!H20-$B$3)/($C$3-$B$3), IF(Perhitungan!H20&lt;=$B$3, 0, 1))</f>
        <v>0</v>
      </c>
      <c r="I20" s="15">
        <f>IF(Perhitungan!F20&gt;=$B$7, 0, IF(AND(Perhitungan!F20&gt;=$A$7, Perhitungan!F20&lt;=$B$7), ($B$7-Perhitungan!F20)/($B$7-$A$7), IF(Perhitungan!F20&lt;=$A$7, 1, 0)))</f>
        <v>0.67500000000000004</v>
      </c>
      <c r="J20" s="15">
        <f>IF(AND(Perhitungan!F20&gt;=$A$7, Perhitungan!F20&lt;=$B$7), (Perhitungan!F20-$A$7)/($B$7-$A$7), IF(AND(Perhitungan!F20&gt;=$B$7, Perhitungan!F20&lt;=$C$7), ($C$7-Perhitungan!F20)/($C$7-$B$7), 0))</f>
        <v>0.32500000000000001</v>
      </c>
      <c r="K20" s="15">
        <f>IF(AND(Perhitungan!F20&gt;=$B$7, Perhitungan!F20&lt;=$C$7), (Perhitungan!F20-$B$7)/($C$7-$B$7), IF(Perhitungan!F20&lt;=$B$7, 0, 1))</f>
        <v>0</v>
      </c>
      <c r="L20" s="15">
        <f t="shared" si="0"/>
        <v>0.67500000000000004</v>
      </c>
      <c r="M20" s="15">
        <f t="shared" si="1"/>
        <v>0.32500000000000001</v>
      </c>
      <c r="N20" s="15">
        <f>MIN(F20,K20)</f>
        <v>0</v>
      </c>
      <c r="O20" s="15">
        <f t="shared" si="3"/>
        <v>0</v>
      </c>
      <c r="P20" s="15">
        <f t="shared" si="4"/>
        <v>0</v>
      </c>
      <c r="Q20" s="15">
        <f t="shared" si="5"/>
        <v>0</v>
      </c>
      <c r="R20" s="15">
        <f t="shared" si="6"/>
        <v>0</v>
      </c>
      <c r="S20" s="15">
        <f t="shared" si="7"/>
        <v>0</v>
      </c>
      <c r="T20" s="15">
        <f t="shared" si="8"/>
        <v>0</v>
      </c>
      <c r="U20" s="15">
        <f t="shared" si="9"/>
        <v>0.67500000000000004</v>
      </c>
      <c r="V20" s="15">
        <f t="shared" si="10"/>
        <v>0</v>
      </c>
      <c r="W20" s="15">
        <f t="shared" si="11"/>
        <v>0</v>
      </c>
      <c r="X20" s="16">
        <f t="shared" si="12"/>
        <v>29.999999999999996</v>
      </c>
      <c r="Y20" s="16"/>
    </row>
    <row r="21" spans="1:25" x14ac:dyDescent="0.2">
      <c r="A21" s="18" t="s">
        <v>61</v>
      </c>
      <c r="B21" s="18"/>
      <c r="C21" s="18"/>
      <c r="D21" s="18"/>
      <c r="E21" s="13" t="str">
        <f>Perhitungan!B21</f>
        <v>CHITATO SAPI BAKAR 19</v>
      </c>
      <c r="F21" s="15">
        <f>IF(Perhitungan!H21&gt;=$B$3, 0, IF(AND(Perhitungan!H21&gt;=$A$3, Perhitungan!H21&lt;=$B$3), ($B$3-Perhitungan!H21)/($B$3-$A$3), IF(Perhitungan!H21&lt;=$A$3, 1, 0)))</f>
        <v>1</v>
      </c>
      <c r="G21" s="15">
        <f>IF(AND(Perhitungan!H21&gt;=$A$3, Perhitungan!H21&lt;=$B$3), (Perhitungan!H21-$A$3)/($B$3-$A$3), IF(AND(Perhitungan!H21&gt;=$B$3, Perhitungan!H21&lt;=$C$3), ($C$3-Perhitungan!H21)/($C$3-$B$3), 0))</f>
        <v>0</v>
      </c>
      <c r="H21" s="15">
        <f>IF(AND(Perhitungan!H21&gt;=$B$3, Perhitungan!H21&lt;=$C$3), (Perhitungan!H21-$B$3)/($C$3-$B$3), IF(Perhitungan!H21&lt;=$B$3, 0, 1))</f>
        <v>0</v>
      </c>
      <c r="I21" s="15">
        <f>IF(Perhitungan!F21&gt;=$B$7, 0, IF(AND(Perhitungan!F21&gt;=$A$7, Perhitungan!F21&lt;=$B$7), ($B$7-Perhitungan!F21)/($B$7-$A$7), IF(Perhitungan!F21&lt;=$A$7, 1, 0)))</f>
        <v>0.2</v>
      </c>
      <c r="J21" s="15">
        <f>IF(AND(Perhitungan!F21&gt;=$A$7, Perhitungan!F21&lt;=$B$7), (Perhitungan!F21-$A$7)/($B$7-$A$7), IF(AND(Perhitungan!F21&gt;=$B$7, Perhitungan!F21&lt;=$C$7), ($C$7-Perhitungan!F21)/($C$7-$B$7), 0))</f>
        <v>0.8</v>
      </c>
      <c r="K21" s="15">
        <f>IF(AND(Perhitungan!F21&gt;=$B$7, Perhitungan!F21&lt;=$C$7), (Perhitungan!F21-$B$7)/($C$7-$B$7), IF(Perhitungan!F21&lt;=$B$7, 0, 1))</f>
        <v>0</v>
      </c>
      <c r="L21" s="15">
        <f t="shared" si="0"/>
        <v>0.2</v>
      </c>
      <c r="M21" s="15">
        <f t="shared" si="1"/>
        <v>0.8</v>
      </c>
      <c r="N21" s="15">
        <f t="shared" si="2"/>
        <v>0</v>
      </c>
      <c r="O21" s="15">
        <f t="shared" si="3"/>
        <v>0</v>
      </c>
      <c r="P21" s="15">
        <f t="shared" si="4"/>
        <v>0</v>
      </c>
      <c r="Q21" s="15">
        <f t="shared" si="5"/>
        <v>0</v>
      </c>
      <c r="R21" s="15">
        <f t="shared" si="6"/>
        <v>0</v>
      </c>
      <c r="S21" s="15">
        <f t="shared" si="7"/>
        <v>0</v>
      </c>
      <c r="T21" s="15">
        <f t="shared" si="8"/>
        <v>0</v>
      </c>
      <c r="U21" s="15">
        <f t="shared" si="9"/>
        <v>0.8</v>
      </c>
      <c r="V21" s="15">
        <f t="shared" si="10"/>
        <v>0</v>
      </c>
      <c r="W21" s="15">
        <f t="shared" si="11"/>
        <v>0</v>
      </c>
      <c r="X21" s="16">
        <f t="shared" si="12"/>
        <v>30</v>
      </c>
      <c r="Y21" s="16"/>
    </row>
    <row r="22" spans="1:25" x14ac:dyDescent="0.2">
      <c r="A22" s="18" t="s">
        <v>62</v>
      </c>
      <c r="B22" s="18"/>
      <c r="C22" s="18"/>
      <c r="D22" s="18"/>
      <c r="E22" s="13" t="str">
        <f>Perhitungan!B22</f>
        <v>CHITATO ORIGINAL FLAVOUR 35 GR</v>
      </c>
      <c r="F22" s="15">
        <f>IF(Perhitungan!H22&gt;=$B$3, 0, IF(AND(Perhitungan!H22&gt;=$A$3, Perhitungan!H22&lt;=$B$3), ($B$3-Perhitungan!H22)/($B$3-$A$3), IF(Perhitungan!H22&lt;=$A$3, 1, 0)))</f>
        <v>1</v>
      </c>
      <c r="G22" s="15">
        <f>IF(AND(Perhitungan!H22&gt;=$A$3, Perhitungan!H22&lt;=$B$3), (Perhitungan!H22-$A$3)/($B$3-$A$3), IF(AND(Perhitungan!H22&gt;=$B$3, Perhitungan!H22&lt;=$C$3), ($C$3-Perhitungan!H22)/($C$3-$B$3), 0))</f>
        <v>0</v>
      </c>
      <c r="H22" s="15">
        <f>IF(AND(Perhitungan!H22&gt;=$B$3, Perhitungan!H22&lt;=$C$3), (Perhitungan!H22-$B$3)/($C$3-$B$3), IF(Perhitungan!H22&lt;=$B$3, 0, 1))</f>
        <v>0</v>
      </c>
      <c r="I22" s="15">
        <f>IF(Perhitungan!F22&gt;=$B$7, 0, IF(AND(Perhitungan!F22&gt;=$A$7, Perhitungan!F22&lt;=$B$7), ($B$7-Perhitungan!F22)/($B$7-$A$7), IF(Perhitungan!F22&lt;=$A$7, 1, 0)))</f>
        <v>1</v>
      </c>
      <c r="J22" s="15">
        <f>IF(AND(Perhitungan!F22&gt;=$A$7, Perhitungan!F22&lt;=$B$7), (Perhitungan!F22-$A$7)/($B$7-$A$7), IF(AND(Perhitungan!F22&gt;=$B$7, Perhitungan!F22&lt;=$C$7), ($C$7-Perhitungan!F22)/($C$7-$B$7), 0))</f>
        <v>0</v>
      </c>
      <c r="K22" s="15">
        <f>IF(AND(Perhitungan!F22&gt;=$B$7, Perhitungan!F22&lt;=$C$7), (Perhitungan!F22-$B$7)/($C$7-$B$7), IF(Perhitungan!F22&lt;=$B$7, 0, 1))</f>
        <v>0</v>
      </c>
      <c r="L22" s="15">
        <f t="shared" si="0"/>
        <v>1</v>
      </c>
      <c r="M22" s="15">
        <f t="shared" si="1"/>
        <v>0</v>
      </c>
      <c r="N22" s="15">
        <f t="shared" si="2"/>
        <v>0</v>
      </c>
      <c r="O22" s="15">
        <f t="shared" si="3"/>
        <v>0</v>
      </c>
      <c r="P22" s="15">
        <f t="shared" si="4"/>
        <v>0</v>
      </c>
      <c r="Q22" s="15">
        <f t="shared" si="5"/>
        <v>0</v>
      </c>
      <c r="R22" s="15">
        <f t="shared" si="6"/>
        <v>0</v>
      </c>
      <c r="S22" s="15">
        <f t="shared" si="7"/>
        <v>0</v>
      </c>
      <c r="T22" s="15">
        <f t="shared" si="8"/>
        <v>0</v>
      </c>
      <c r="U22" s="15">
        <f t="shared" si="9"/>
        <v>1</v>
      </c>
      <c r="V22" s="15">
        <f t="shared" si="10"/>
        <v>0</v>
      </c>
      <c r="W22" s="15">
        <f t="shared" si="11"/>
        <v>0</v>
      </c>
      <c r="X22" s="16">
        <f t="shared" si="12"/>
        <v>30</v>
      </c>
      <c r="Y22" s="16"/>
    </row>
    <row r="23" spans="1:25" x14ac:dyDescent="0.2">
      <c r="A23" s="18" t="s">
        <v>63</v>
      </c>
      <c r="B23" s="18"/>
      <c r="C23" s="18"/>
      <c r="D23" s="18"/>
      <c r="E23" s="13" t="str">
        <f>Perhitungan!B23</f>
        <v>CHEETOS NET BBQ 40</v>
      </c>
      <c r="F23" s="15">
        <f>IF(Perhitungan!H23&gt;=$B$3, 0, IF(AND(Perhitungan!H23&gt;=$A$3, Perhitungan!H23&lt;=$B$3), ($B$3-Perhitungan!H23)/($B$3-$A$3), IF(Perhitungan!H23&lt;=$A$3, 1, 0)))</f>
        <v>1</v>
      </c>
      <c r="G23" s="15">
        <f>IF(AND(Perhitungan!H23&gt;=$A$3, Perhitungan!H23&lt;=$B$3), (Perhitungan!H23-$A$3)/($B$3-$A$3), IF(AND(Perhitungan!H23&gt;=$B$3, Perhitungan!H23&lt;=$C$3), ($C$3-Perhitungan!H23)/($C$3-$B$3), 0))</f>
        <v>0</v>
      </c>
      <c r="H23" s="15">
        <f>IF(AND(Perhitungan!H23&gt;=$B$3, Perhitungan!H23&lt;=$C$3), (Perhitungan!H23-$B$3)/($C$3-$B$3), IF(Perhitungan!H23&lt;=$B$3, 0, 1))</f>
        <v>0</v>
      </c>
      <c r="I23" s="15">
        <f>IF(Perhitungan!F23&gt;=$B$7, 0, IF(AND(Perhitungan!F23&gt;=$A$7, Perhitungan!F23&lt;=$B$7), ($B$7-Perhitungan!F23)/($B$7-$A$7), IF(Perhitungan!F23&lt;=$A$7, 1, 0)))</f>
        <v>1</v>
      </c>
      <c r="J23" s="15">
        <f>IF(AND(Perhitungan!F23&gt;=$A$7, Perhitungan!F23&lt;=$B$7), (Perhitungan!F23-$A$7)/($B$7-$A$7), IF(AND(Perhitungan!F23&gt;=$B$7, Perhitungan!F23&lt;=$C$7), ($C$7-Perhitungan!F23)/($C$7-$B$7), 0))</f>
        <v>0</v>
      </c>
      <c r="K23" s="15">
        <f>IF(AND(Perhitungan!F23&gt;=$B$7, Perhitungan!F23&lt;=$C$7), (Perhitungan!F23-$B$7)/($C$7-$B$7), IF(Perhitungan!F23&lt;=$B$7, 0, 1))</f>
        <v>0</v>
      </c>
      <c r="L23" s="15">
        <f t="shared" si="0"/>
        <v>1</v>
      </c>
      <c r="M23" s="15">
        <f t="shared" si="1"/>
        <v>0</v>
      </c>
      <c r="N23" s="15">
        <f t="shared" si="2"/>
        <v>0</v>
      </c>
      <c r="O23" s="15">
        <f t="shared" si="3"/>
        <v>0</v>
      </c>
      <c r="P23" s="15">
        <f t="shared" si="4"/>
        <v>0</v>
      </c>
      <c r="Q23" s="15">
        <f t="shared" si="5"/>
        <v>0</v>
      </c>
      <c r="R23" s="15">
        <f t="shared" si="6"/>
        <v>0</v>
      </c>
      <c r="S23" s="15">
        <f t="shared" si="7"/>
        <v>0</v>
      </c>
      <c r="T23" s="15">
        <f t="shared" si="8"/>
        <v>0</v>
      </c>
      <c r="U23" s="15">
        <f t="shared" si="9"/>
        <v>1</v>
      </c>
      <c r="V23" s="15">
        <f t="shared" si="10"/>
        <v>0</v>
      </c>
      <c r="W23" s="15">
        <f t="shared" si="11"/>
        <v>0</v>
      </c>
      <c r="X23" s="16">
        <f t="shared" si="12"/>
        <v>30</v>
      </c>
      <c r="Y23" s="16"/>
    </row>
    <row r="24" spans="1:25" x14ac:dyDescent="0.2">
      <c r="A24" s="18" t="s">
        <v>64</v>
      </c>
      <c r="B24" s="18"/>
      <c r="C24" s="18"/>
      <c r="D24" s="18"/>
      <c r="E24" s="13" t="str">
        <f>Perhitungan!B24</f>
        <v>CHITATO AYAM BUMBU 19</v>
      </c>
      <c r="F24" s="15">
        <f>IF(Perhitungan!H24&gt;=$B$3, 0, IF(AND(Perhitungan!H24&gt;=$A$3, Perhitungan!H24&lt;=$B$3), ($B$3-Perhitungan!H24)/($B$3-$A$3), IF(Perhitungan!H24&lt;=$A$3, 1, 0)))</f>
        <v>1</v>
      </c>
      <c r="G24" s="15">
        <f>IF(AND(Perhitungan!H24&gt;=$A$3, Perhitungan!H24&lt;=$B$3), (Perhitungan!H24-$A$3)/($B$3-$A$3), IF(AND(Perhitungan!H24&gt;=$B$3, Perhitungan!H24&lt;=$C$3), ($C$3-Perhitungan!H24)/($C$3-$B$3), 0))</f>
        <v>0</v>
      </c>
      <c r="H24" s="15">
        <f>IF(AND(Perhitungan!H24&gt;=$B$3, Perhitungan!H24&lt;=$C$3), (Perhitungan!H24-$B$3)/($C$3-$B$3), IF(Perhitungan!H24&lt;=$B$3, 0, 1))</f>
        <v>0</v>
      </c>
      <c r="I24" s="15">
        <f>IF(Perhitungan!F24&gt;=$B$7, 0, IF(AND(Perhitungan!F24&gt;=$A$7, Perhitungan!F24&lt;=$B$7), ($B$7-Perhitungan!F24)/($B$7-$A$7), IF(Perhitungan!F24&lt;=$A$7, 1, 0)))</f>
        <v>0.7</v>
      </c>
      <c r="J24" s="15">
        <f>IF(AND(Perhitungan!F24&gt;=$A$7, Perhitungan!F24&lt;=$B$7), (Perhitungan!F24-$A$7)/($B$7-$A$7), IF(AND(Perhitungan!F24&gt;=$B$7, Perhitungan!F24&lt;=$C$7), ($C$7-Perhitungan!F24)/($C$7-$B$7), 0))</f>
        <v>0.3</v>
      </c>
      <c r="K24" s="15">
        <f>IF(AND(Perhitungan!F24&gt;=$B$7, Perhitungan!F24&lt;=$C$7), (Perhitungan!F24-$B$7)/($C$7-$B$7), IF(Perhitungan!F24&lt;=$B$7, 0, 1))</f>
        <v>0</v>
      </c>
      <c r="L24" s="15">
        <f t="shared" si="0"/>
        <v>0.7</v>
      </c>
      <c r="M24" s="15">
        <f t="shared" si="1"/>
        <v>0.3</v>
      </c>
      <c r="N24" s="15">
        <f t="shared" si="2"/>
        <v>0</v>
      </c>
      <c r="O24" s="15">
        <f t="shared" si="3"/>
        <v>0</v>
      </c>
      <c r="P24" s="15">
        <f t="shared" si="4"/>
        <v>0</v>
      </c>
      <c r="Q24" s="15">
        <f t="shared" si="5"/>
        <v>0</v>
      </c>
      <c r="R24" s="15">
        <f t="shared" si="6"/>
        <v>0</v>
      </c>
      <c r="S24" s="15">
        <f t="shared" si="7"/>
        <v>0</v>
      </c>
      <c r="T24" s="15">
        <f t="shared" si="8"/>
        <v>0</v>
      </c>
      <c r="U24" s="15">
        <f t="shared" si="9"/>
        <v>0.7</v>
      </c>
      <c r="V24" s="15">
        <f t="shared" si="10"/>
        <v>0</v>
      </c>
      <c r="W24" s="15">
        <f t="shared" si="11"/>
        <v>0</v>
      </c>
      <c r="X24" s="16">
        <f t="shared" si="12"/>
        <v>30.000000000000004</v>
      </c>
      <c r="Y24" s="16"/>
    </row>
    <row r="25" spans="1:25" x14ac:dyDescent="0.2">
      <c r="E25" s="13" t="str">
        <f>Perhitungan!B25</f>
        <v>CHITATO AYAM BBQ 19</v>
      </c>
      <c r="F25" s="15">
        <f>IF(Perhitungan!H25&gt;=$B$3, 0, IF(AND(Perhitungan!H25&gt;=$A$3, Perhitungan!H25&lt;=$B$3), ($B$3-Perhitungan!H25)/($B$3-$A$3), IF(Perhitungan!H25&lt;=$A$3, 1, 0)))</f>
        <v>1</v>
      </c>
      <c r="G25" s="15">
        <f>IF(AND(Perhitungan!H25&gt;=$A$3, Perhitungan!H25&lt;=$B$3), (Perhitungan!H25-$A$3)/($B$3-$A$3), IF(AND(Perhitungan!H25&gt;=$B$3, Perhitungan!H25&lt;=$C$3), ($C$3-Perhitungan!H25)/($C$3-$B$3), 0))</f>
        <v>0</v>
      </c>
      <c r="H25" s="15">
        <f>IF(AND(Perhitungan!H25&gt;=$B$3, Perhitungan!H25&lt;=$C$3), (Perhitungan!H25-$B$3)/($C$3-$B$3), IF(Perhitungan!H25&lt;=$B$3, 0, 1))</f>
        <v>0</v>
      </c>
      <c r="I25" s="15">
        <f>IF(Perhitungan!F25&gt;=$B$7, 0, IF(AND(Perhitungan!F25&gt;=$A$7, Perhitungan!F25&lt;=$B$7), ($B$7-Perhitungan!F25)/($B$7-$A$7), IF(Perhitungan!F25&lt;=$A$7, 1, 0)))</f>
        <v>0.82499999999999996</v>
      </c>
      <c r="J25" s="15">
        <f>IF(AND(Perhitungan!F25&gt;=$A$7, Perhitungan!F25&lt;=$B$7), (Perhitungan!F25-$A$7)/($B$7-$A$7), IF(AND(Perhitungan!F25&gt;=$B$7, Perhitungan!F25&lt;=$C$7), ($C$7-Perhitungan!F25)/($C$7-$B$7), 0))</f>
        <v>0.17499999999999999</v>
      </c>
      <c r="K25" s="15">
        <f>IF(AND(Perhitungan!F25&gt;=$B$7, Perhitungan!F25&lt;=$C$7), (Perhitungan!F25-$B$7)/($C$7-$B$7), IF(Perhitungan!F25&lt;=$B$7, 0, 1))</f>
        <v>0</v>
      </c>
      <c r="L25" s="15">
        <f t="shared" si="0"/>
        <v>0.82499999999999996</v>
      </c>
      <c r="M25" s="15">
        <f t="shared" si="1"/>
        <v>0.17499999999999999</v>
      </c>
      <c r="N25" s="15">
        <f t="shared" si="2"/>
        <v>0</v>
      </c>
      <c r="O25" s="15">
        <f t="shared" si="3"/>
        <v>0</v>
      </c>
      <c r="P25" s="15">
        <f t="shared" si="4"/>
        <v>0</v>
      </c>
      <c r="Q25" s="15">
        <f t="shared" si="5"/>
        <v>0</v>
      </c>
      <c r="R25" s="15">
        <f t="shared" si="6"/>
        <v>0</v>
      </c>
      <c r="S25" s="15">
        <f t="shared" si="7"/>
        <v>0</v>
      </c>
      <c r="T25" s="15">
        <f t="shared" si="8"/>
        <v>0</v>
      </c>
      <c r="U25" s="15">
        <f t="shared" si="9"/>
        <v>0.82499999999999996</v>
      </c>
      <c r="V25" s="15">
        <f t="shared" si="10"/>
        <v>0</v>
      </c>
      <c r="W25" s="15">
        <f t="shared" si="11"/>
        <v>0</v>
      </c>
      <c r="X25" s="16">
        <f t="shared" si="12"/>
        <v>30</v>
      </c>
      <c r="Y25" s="16"/>
    </row>
    <row r="26" spans="1:25" x14ac:dyDescent="0.2">
      <c r="E26" s="13" t="str">
        <f>Perhitungan!B26</f>
        <v>CHITATO SAPI PANGGANG 15</v>
      </c>
      <c r="F26" s="15">
        <f>IF(Perhitungan!H26&gt;=$B$3, 0, IF(AND(Perhitungan!H26&gt;=$A$3, Perhitungan!H26&lt;=$B$3), ($B$3-Perhitungan!H26)/($B$3-$A$3), IF(Perhitungan!H26&lt;=$A$3, 1, 0)))</f>
        <v>1</v>
      </c>
      <c r="G26" s="15">
        <f>IF(AND(Perhitungan!H26&gt;=$A$3, Perhitungan!H26&lt;=$B$3), (Perhitungan!H26-$A$3)/($B$3-$A$3), IF(AND(Perhitungan!H26&gt;=$B$3, Perhitungan!H26&lt;=$C$3), ($C$3-Perhitungan!H26)/($C$3-$B$3), 0))</f>
        <v>0</v>
      </c>
      <c r="H26" s="15">
        <f>IF(AND(Perhitungan!H26&gt;=$B$3, Perhitungan!H26&lt;=$C$3), (Perhitungan!H26-$B$3)/($C$3-$B$3), IF(Perhitungan!H26&lt;=$B$3, 0, 1))</f>
        <v>0</v>
      </c>
      <c r="I26" s="15">
        <f>IF(Perhitungan!F26&gt;=$B$7, 0, IF(AND(Perhitungan!F26&gt;=$A$7, Perhitungan!F26&lt;=$B$7), ($B$7-Perhitungan!F26)/($B$7-$A$7), IF(Perhitungan!F26&lt;=$A$7, 1, 0)))</f>
        <v>0.77500000000000002</v>
      </c>
      <c r="J26" s="15">
        <f>IF(AND(Perhitungan!F26&gt;=$A$7, Perhitungan!F26&lt;=$B$7), (Perhitungan!F26-$A$7)/($B$7-$A$7), IF(AND(Perhitungan!F26&gt;=$B$7, Perhitungan!F26&lt;=$C$7), ($C$7-Perhitungan!F26)/($C$7-$B$7), 0))</f>
        <v>0.22500000000000001</v>
      </c>
      <c r="K26" s="15">
        <f>IF(AND(Perhitungan!F26&gt;=$B$7, Perhitungan!F26&lt;=$C$7), (Perhitungan!F26-$B$7)/($C$7-$B$7), IF(Perhitungan!F26&lt;=$B$7, 0, 1))</f>
        <v>0</v>
      </c>
      <c r="L26" s="15">
        <f t="shared" si="0"/>
        <v>0.77500000000000002</v>
      </c>
      <c r="M26" s="15">
        <f t="shared" si="1"/>
        <v>0.22500000000000001</v>
      </c>
      <c r="N26" s="15">
        <f t="shared" si="2"/>
        <v>0</v>
      </c>
      <c r="O26" s="15">
        <f t="shared" si="3"/>
        <v>0</v>
      </c>
      <c r="P26" s="15">
        <f t="shared" si="4"/>
        <v>0</v>
      </c>
      <c r="Q26" s="15">
        <f t="shared" si="5"/>
        <v>0</v>
      </c>
      <c r="R26" s="15">
        <f t="shared" si="6"/>
        <v>0</v>
      </c>
      <c r="S26" s="15">
        <f t="shared" si="7"/>
        <v>0</v>
      </c>
      <c r="T26" s="15">
        <f t="shared" si="8"/>
        <v>0</v>
      </c>
      <c r="U26" s="15">
        <f t="shared" si="9"/>
        <v>0.77500000000000002</v>
      </c>
      <c r="V26" s="15">
        <f t="shared" si="10"/>
        <v>0</v>
      </c>
      <c r="W26" s="15">
        <f t="shared" si="11"/>
        <v>0</v>
      </c>
      <c r="X26" s="16">
        <f t="shared" si="12"/>
        <v>30</v>
      </c>
      <c r="Y26" s="16"/>
    </row>
    <row r="27" spans="1:25" x14ac:dyDescent="0.2">
      <c r="E27" s="13" t="str">
        <f>Perhitungan!B27</f>
        <v>CHEETOS AYAM BAKAR 15</v>
      </c>
      <c r="F27" s="15">
        <f>IF(Perhitungan!H27&gt;=$B$3, 0, IF(AND(Perhitungan!H27&gt;=$A$3, Perhitungan!H27&lt;=$B$3), ($B$3-Perhitungan!H27)/($B$3-$A$3), IF(Perhitungan!H27&lt;=$A$3, 1, 0)))</f>
        <v>1</v>
      </c>
      <c r="G27" s="15">
        <f>IF(AND(Perhitungan!H27&gt;=$A$3, Perhitungan!H27&lt;=$B$3), (Perhitungan!H27-$A$3)/($B$3-$A$3), IF(AND(Perhitungan!H27&gt;=$B$3, Perhitungan!H27&lt;=$C$3), ($C$3-Perhitungan!H27)/($C$3-$B$3), 0))</f>
        <v>0</v>
      </c>
      <c r="H27" s="15">
        <f>IF(AND(Perhitungan!H27&gt;=$B$3, Perhitungan!H27&lt;=$C$3), (Perhitungan!H27-$B$3)/($C$3-$B$3), IF(Perhitungan!H27&lt;=$B$3, 0, 1))</f>
        <v>0</v>
      </c>
      <c r="I27" s="15">
        <f>IF(Perhitungan!F27&gt;=$B$7, 0, IF(AND(Perhitungan!F27&gt;=$A$7, Perhitungan!F27&lt;=$B$7), ($B$7-Perhitungan!F27)/($B$7-$A$7), IF(Perhitungan!F27&lt;=$A$7, 1, 0)))</f>
        <v>0.125</v>
      </c>
      <c r="J27" s="15">
        <f>IF(AND(Perhitungan!F27&gt;=$A$7, Perhitungan!F27&lt;=$B$7), (Perhitungan!F27-$A$7)/($B$7-$A$7), IF(AND(Perhitungan!F27&gt;=$B$7, Perhitungan!F27&lt;=$C$7), ($C$7-Perhitungan!F27)/($C$7-$B$7), 0))</f>
        <v>0.875</v>
      </c>
      <c r="K27" s="15">
        <f>IF(AND(Perhitungan!F27&gt;=$B$7, Perhitungan!F27&lt;=$C$7), (Perhitungan!F27-$B$7)/($C$7-$B$7), IF(Perhitungan!F27&lt;=$B$7, 0, 1))</f>
        <v>0</v>
      </c>
      <c r="L27" s="15">
        <f t="shared" si="0"/>
        <v>0.125</v>
      </c>
      <c r="M27" s="15">
        <f t="shared" si="1"/>
        <v>0.875</v>
      </c>
      <c r="N27" s="15">
        <f t="shared" si="2"/>
        <v>0</v>
      </c>
      <c r="O27" s="15">
        <f t="shared" si="3"/>
        <v>0</v>
      </c>
      <c r="P27" s="15">
        <f t="shared" si="4"/>
        <v>0</v>
      </c>
      <c r="Q27" s="15">
        <f t="shared" si="5"/>
        <v>0</v>
      </c>
      <c r="R27" s="15">
        <f t="shared" si="6"/>
        <v>0</v>
      </c>
      <c r="S27" s="15">
        <f t="shared" si="7"/>
        <v>0</v>
      </c>
      <c r="T27" s="15">
        <f t="shared" si="8"/>
        <v>0</v>
      </c>
      <c r="U27" s="15">
        <f t="shared" si="9"/>
        <v>0.875</v>
      </c>
      <c r="V27" s="15">
        <f t="shared" si="10"/>
        <v>0</v>
      </c>
      <c r="W27" s="15">
        <f t="shared" si="11"/>
        <v>0</v>
      </c>
      <c r="X27" s="16">
        <f t="shared" si="12"/>
        <v>30</v>
      </c>
      <c r="Y27" s="16"/>
    </row>
    <row r="28" spans="1:25" x14ac:dyDescent="0.2">
      <c r="E28" s="13" t="str">
        <f>Perhitungan!B28</f>
        <v>CHEETOS NET SEAWEED 12</v>
      </c>
      <c r="F28" s="15">
        <f>IF(Perhitungan!H28&gt;=$B$3, 0, IF(AND(Perhitungan!H28&gt;=$A$3, Perhitungan!H28&lt;=$B$3), ($B$3-Perhitungan!H28)/($B$3-$A$3), IF(Perhitungan!H28&lt;=$A$3, 1, 0)))</f>
        <v>1</v>
      </c>
      <c r="G28" s="15">
        <f>IF(AND(Perhitungan!H28&gt;=$A$3, Perhitungan!H28&lt;=$B$3), (Perhitungan!H28-$A$3)/($B$3-$A$3), IF(AND(Perhitungan!H28&gt;=$B$3, Perhitungan!H28&lt;=$C$3), ($C$3-Perhitungan!H28)/($C$3-$B$3), 0))</f>
        <v>0</v>
      </c>
      <c r="H28" s="15">
        <f>IF(AND(Perhitungan!H28&gt;=$B$3, Perhitungan!H28&lt;=$C$3), (Perhitungan!H28-$B$3)/($C$3-$B$3), IF(Perhitungan!H28&lt;=$B$3, 0, 1))</f>
        <v>0</v>
      </c>
      <c r="I28" s="15">
        <f>IF(Perhitungan!F28&gt;=$B$7, 0, IF(AND(Perhitungan!F28&gt;=$A$7, Perhitungan!F28&lt;=$B$7), ($B$7-Perhitungan!F28)/($B$7-$A$7), IF(Perhitungan!F28&lt;=$A$7, 1, 0)))</f>
        <v>0.17499999999999999</v>
      </c>
      <c r="J28" s="15">
        <f>IF(AND(Perhitungan!F28&gt;=$A$7, Perhitungan!F28&lt;=$B$7), (Perhitungan!F28-$A$7)/($B$7-$A$7), IF(AND(Perhitungan!F28&gt;=$B$7, Perhitungan!F28&lt;=$C$7), ($C$7-Perhitungan!F28)/($C$7-$B$7), 0))</f>
        <v>0.82499999999999996</v>
      </c>
      <c r="K28" s="15">
        <f>IF(AND(Perhitungan!F28&gt;=$B$7, Perhitungan!F28&lt;=$C$7), (Perhitungan!F28-$B$7)/($C$7-$B$7), IF(Perhitungan!F28&lt;=$B$7, 0, 1))</f>
        <v>0</v>
      </c>
      <c r="L28" s="15">
        <f t="shared" si="0"/>
        <v>0.17499999999999999</v>
      </c>
      <c r="M28" s="15">
        <f t="shared" si="1"/>
        <v>0.82499999999999996</v>
      </c>
      <c r="N28" s="15">
        <f t="shared" si="2"/>
        <v>0</v>
      </c>
      <c r="O28" s="15">
        <f t="shared" si="3"/>
        <v>0</v>
      </c>
      <c r="P28" s="15">
        <f t="shared" si="4"/>
        <v>0</v>
      </c>
      <c r="Q28" s="15">
        <f t="shared" si="5"/>
        <v>0</v>
      </c>
      <c r="R28" s="15">
        <f t="shared" si="6"/>
        <v>0</v>
      </c>
      <c r="S28" s="15">
        <f t="shared" si="7"/>
        <v>0</v>
      </c>
      <c r="T28" s="15">
        <f t="shared" si="8"/>
        <v>0</v>
      </c>
      <c r="U28" s="15">
        <f t="shared" si="9"/>
        <v>0.82499999999999996</v>
      </c>
      <c r="V28" s="15">
        <f t="shared" si="10"/>
        <v>0</v>
      </c>
      <c r="W28" s="15">
        <f t="shared" si="11"/>
        <v>0</v>
      </c>
      <c r="X28" s="16">
        <f t="shared" si="12"/>
        <v>30</v>
      </c>
      <c r="Y28" s="16"/>
    </row>
    <row r="29" spans="1:25" x14ac:dyDescent="0.2">
      <c r="E29" s="13" t="str">
        <f>Perhitungan!B29</f>
        <v>CHITATO SAPI PG 19</v>
      </c>
      <c r="F29" s="15">
        <f>IF(Perhitungan!H29&gt;=$B$3, 0, IF(AND(Perhitungan!H29&gt;=$A$3, Perhitungan!H29&lt;=$B$3), ($B$3-Perhitungan!H29)/($B$3-$A$3), IF(Perhitungan!H29&lt;=$A$3, 1, 0)))</f>
        <v>1</v>
      </c>
      <c r="G29" s="15">
        <f>IF(AND(Perhitungan!H29&gt;=$A$3, Perhitungan!H29&lt;=$B$3), (Perhitungan!H29-$A$3)/($B$3-$A$3), IF(AND(Perhitungan!H29&gt;=$B$3, Perhitungan!H29&lt;=$C$3), ($C$3-Perhitungan!H29)/($C$3-$B$3), 0))</f>
        <v>0</v>
      </c>
      <c r="H29" s="15">
        <f>IF(AND(Perhitungan!H29&gt;=$B$3, Perhitungan!H29&lt;=$C$3), (Perhitungan!H29-$B$3)/($C$3-$B$3), IF(Perhitungan!H29&lt;=$B$3, 0, 1))</f>
        <v>0</v>
      </c>
      <c r="I29" s="15">
        <f>IF(Perhitungan!F29&gt;=$B$7, 0, IF(AND(Perhitungan!F29&gt;=$A$7, Perhitungan!F29&lt;=$B$7), ($B$7-Perhitungan!F29)/($B$7-$A$7), IF(Perhitungan!F29&lt;=$A$7, 1, 0)))</f>
        <v>1</v>
      </c>
      <c r="J29" s="15">
        <f>IF(AND(Perhitungan!F29&gt;=$A$7, Perhitungan!F29&lt;=$B$7), (Perhitungan!F29-$A$7)/($B$7-$A$7), IF(AND(Perhitungan!F29&gt;=$B$7, Perhitungan!F29&lt;=$C$7), ($C$7-Perhitungan!F29)/($C$7-$B$7), 0))</f>
        <v>0</v>
      </c>
      <c r="K29" s="15">
        <f>IF(AND(Perhitungan!F29&gt;=$B$7, Perhitungan!F29&lt;=$C$7), (Perhitungan!F29-$B$7)/($C$7-$B$7), IF(Perhitungan!F29&lt;=$B$7, 0, 1))</f>
        <v>0</v>
      </c>
      <c r="L29" s="15">
        <f t="shared" si="0"/>
        <v>1</v>
      </c>
      <c r="M29" s="15">
        <f t="shared" si="1"/>
        <v>0</v>
      </c>
      <c r="N29" s="15">
        <f t="shared" si="2"/>
        <v>0</v>
      </c>
      <c r="O29" s="15">
        <f t="shared" si="3"/>
        <v>0</v>
      </c>
      <c r="P29" s="15">
        <f t="shared" si="4"/>
        <v>0</v>
      </c>
      <c r="Q29" s="15">
        <f t="shared" si="5"/>
        <v>0</v>
      </c>
      <c r="R29" s="15">
        <f t="shared" si="6"/>
        <v>0</v>
      </c>
      <c r="S29" s="15">
        <f t="shared" si="7"/>
        <v>0</v>
      </c>
      <c r="T29" s="15">
        <f t="shared" si="8"/>
        <v>0</v>
      </c>
      <c r="U29" s="15">
        <f t="shared" si="9"/>
        <v>1</v>
      </c>
      <c r="V29" s="15">
        <f t="shared" si="10"/>
        <v>0</v>
      </c>
      <c r="W29" s="15">
        <f t="shared" si="11"/>
        <v>0</v>
      </c>
      <c r="X29" s="16">
        <f t="shared" si="12"/>
        <v>30</v>
      </c>
      <c r="Y29" s="16"/>
    </row>
    <row r="30" spans="1:25" x14ac:dyDescent="0.2">
      <c r="E30" s="13" t="str">
        <f>Perhitungan!B30</f>
        <v>CHEETOS NET BBQ 12</v>
      </c>
      <c r="F30" s="15">
        <f>IF(Perhitungan!H30&gt;=$B$3, 0, IF(AND(Perhitungan!H30&gt;=$A$3, Perhitungan!H30&lt;=$B$3), ($B$3-Perhitungan!H30)/($B$3-$A$3), IF(Perhitungan!H30&lt;=$A$3, 1, 0)))</f>
        <v>1</v>
      </c>
      <c r="G30" s="15">
        <f>IF(AND(Perhitungan!H30&gt;=$A$3, Perhitungan!H30&lt;=$B$3), (Perhitungan!H30-$A$3)/($B$3-$A$3), IF(AND(Perhitungan!H30&gt;=$B$3, Perhitungan!H30&lt;=$C$3), ($C$3-Perhitungan!H30)/($C$3-$B$3), 0))</f>
        <v>0</v>
      </c>
      <c r="H30" s="15">
        <f>IF(AND(Perhitungan!H30&gt;=$B$3, Perhitungan!H30&lt;=$C$3), (Perhitungan!H30-$B$3)/($C$3-$B$3), IF(Perhitungan!H30&lt;=$B$3, 0, 1))</f>
        <v>0</v>
      </c>
      <c r="I30" s="15">
        <f>IF(Perhitungan!F30&gt;=$B$7, 0, IF(AND(Perhitungan!F30&gt;=$A$7, Perhitungan!F30&lt;=$B$7), ($B$7-Perhitungan!F30)/($B$7-$A$7), IF(Perhitungan!F30&lt;=$A$7, 1, 0)))</f>
        <v>0.57499999999999996</v>
      </c>
      <c r="J30" s="15">
        <f>IF(AND(Perhitungan!F30&gt;=$A$7, Perhitungan!F30&lt;=$B$7), (Perhitungan!F30-$A$7)/($B$7-$A$7), IF(AND(Perhitungan!F30&gt;=$B$7, Perhitungan!F30&lt;=$C$7), ($C$7-Perhitungan!F30)/($C$7-$B$7), 0))</f>
        <v>0.42499999999999999</v>
      </c>
      <c r="K30" s="15">
        <f>IF(AND(Perhitungan!F30&gt;=$B$7, Perhitungan!F30&lt;=$C$7), (Perhitungan!F30-$B$7)/($C$7-$B$7), IF(Perhitungan!F30&lt;=$B$7, 0, 1))</f>
        <v>0</v>
      </c>
      <c r="L30" s="15">
        <f t="shared" si="0"/>
        <v>0.57499999999999996</v>
      </c>
      <c r="M30" s="15">
        <f t="shared" si="1"/>
        <v>0.42499999999999999</v>
      </c>
      <c r="N30" s="15">
        <f t="shared" si="2"/>
        <v>0</v>
      </c>
      <c r="O30" s="15">
        <f t="shared" si="3"/>
        <v>0</v>
      </c>
      <c r="P30" s="15">
        <f t="shared" si="4"/>
        <v>0</v>
      </c>
      <c r="Q30" s="15">
        <f t="shared" si="5"/>
        <v>0</v>
      </c>
      <c r="R30" s="15">
        <f t="shared" si="6"/>
        <v>0</v>
      </c>
      <c r="S30" s="15">
        <f t="shared" si="7"/>
        <v>0</v>
      </c>
      <c r="T30" s="15">
        <f t="shared" si="8"/>
        <v>0</v>
      </c>
      <c r="U30" s="15">
        <f t="shared" si="9"/>
        <v>0.57499999999999996</v>
      </c>
      <c r="V30" s="15">
        <f t="shared" si="10"/>
        <v>0</v>
      </c>
      <c r="W30" s="15">
        <f t="shared" si="11"/>
        <v>0</v>
      </c>
      <c r="X30" s="16">
        <f t="shared" si="12"/>
        <v>30.000000000000004</v>
      </c>
      <c r="Y30" s="16"/>
    </row>
    <row r="31" spans="1:25" x14ac:dyDescent="0.2">
      <c r="E31" s="13" t="str">
        <f>Perhitungan!B31</f>
        <v>CHEETOS JAGUNG BAKAR 18</v>
      </c>
      <c r="F31" s="15">
        <f>IF(Perhitungan!H31&gt;=$B$3, 0, IF(AND(Perhitungan!H31&gt;=$A$3, Perhitungan!H31&lt;=$B$3), ($B$3-Perhitungan!H31)/($B$3-$A$3), IF(Perhitungan!H31&lt;=$A$3, 1, 0)))</f>
        <v>1</v>
      </c>
      <c r="G31" s="15">
        <f>IF(AND(Perhitungan!H31&gt;=$A$3, Perhitungan!H31&lt;=$B$3), (Perhitungan!H31-$A$3)/($B$3-$A$3), IF(AND(Perhitungan!H31&gt;=$B$3, Perhitungan!H31&lt;=$C$3), ($C$3-Perhitungan!H31)/($C$3-$B$3), 0))</f>
        <v>0</v>
      </c>
      <c r="H31" s="15">
        <f>IF(AND(Perhitungan!H31&gt;=$B$3, Perhitungan!H31&lt;=$C$3), (Perhitungan!H31-$B$3)/($C$3-$B$3), IF(Perhitungan!H31&lt;=$B$3, 0, 1))</f>
        <v>0</v>
      </c>
      <c r="I31" s="15">
        <f>IF(Perhitungan!F31&gt;=$B$7, 0, IF(AND(Perhitungan!F31&gt;=$A$7, Perhitungan!F31&lt;=$B$7), ($B$7-Perhitungan!F31)/($B$7-$A$7), IF(Perhitungan!F31&lt;=$A$7, 1, 0)))</f>
        <v>0.625</v>
      </c>
      <c r="J31" s="15">
        <f>IF(AND(Perhitungan!F31&gt;=$A$7, Perhitungan!F31&lt;=$B$7), (Perhitungan!F31-$A$7)/($B$7-$A$7), IF(AND(Perhitungan!F31&gt;=$B$7, Perhitungan!F31&lt;=$C$7), ($C$7-Perhitungan!F31)/($C$7-$B$7), 0))</f>
        <v>0.375</v>
      </c>
      <c r="K31" s="15">
        <f>IF(AND(Perhitungan!F31&gt;=$B$7, Perhitungan!F31&lt;=$C$7), (Perhitungan!F31-$B$7)/($C$7-$B$7), IF(Perhitungan!F31&lt;=$B$7, 0, 1))</f>
        <v>0</v>
      </c>
      <c r="L31" s="15">
        <f t="shared" si="0"/>
        <v>0.625</v>
      </c>
      <c r="M31" s="15">
        <f t="shared" si="1"/>
        <v>0.375</v>
      </c>
      <c r="N31" s="15">
        <f t="shared" si="2"/>
        <v>0</v>
      </c>
      <c r="O31" s="15">
        <f t="shared" si="3"/>
        <v>0</v>
      </c>
      <c r="P31" s="15">
        <f t="shared" si="4"/>
        <v>0</v>
      </c>
      <c r="Q31" s="15">
        <f t="shared" si="5"/>
        <v>0</v>
      </c>
      <c r="R31" s="15">
        <f t="shared" si="6"/>
        <v>0</v>
      </c>
      <c r="S31" s="15">
        <f t="shared" si="7"/>
        <v>0</v>
      </c>
      <c r="T31" s="15">
        <f t="shared" si="8"/>
        <v>0</v>
      </c>
      <c r="U31" s="15">
        <f t="shared" si="9"/>
        <v>0.625</v>
      </c>
      <c r="V31" s="15">
        <f t="shared" si="10"/>
        <v>0</v>
      </c>
      <c r="W31" s="15">
        <f t="shared" si="11"/>
        <v>0</v>
      </c>
      <c r="X31" s="16">
        <f t="shared" si="12"/>
        <v>30</v>
      </c>
      <c r="Y31" s="16"/>
    </row>
    <row r="32" spans="1:25" x14ac:dyDescent="0.2">
      <c r="E32" s="13" t="str">
        <f>Perhitungan!B32</f>
        <v>CHHETOS SHOTS JAGUNG BAKAR 15</v>
      </c>
      <c r="F32" s="15">
        <f>IF(Perhitungan!H32&gt;=$B$3, 0, IF(AND(Perhitungan!H32&gt;=$A$3, Perhitungan!H32&lt;=$B$3), ($B$3-Perhitungan!H32)/($B$3-$A$3), IF(Perhitungan!H32&lt;=$A$3, 1, 0)))</f>
        <v>1</v>
      </c>
      <c r="G32" s="15">
        <f>IF(AND(Perhitungan!H32&gt;=$A$3, Perhitungan!H32&lt;=$B$3), (Perhitungan!H32-$A$3)/($B$3-$A$3), IF(AND(Perhitungan!H32&gt;=$B$3, Perhitungan!H32&lt;=$C$3), ($C$3-Perhitungan!H32)/($C$3-$B$3), 0))</f>
        <v>0</v>
      </c>
      <c r="H32" s="15">
        <f>IF(AND(Perhitungan!H32&gt;=$B$3, Perhitungan!H32&lt;=$C$3), (Perhitungan!H32-$B$3)/($C$3-$B$3), IF(Perhitungan!H32&lt;=$B$3, 0, 1))</f>
        <v>0</v>
      </c>
      <c r="I32" s="15">
        <f>IF(Perhitungan!F32&gt;=$B$7, 0, IF(AND(Perhitungan!F32&gt;=$A$7, Perhitungan!F32&lt;=$B$7), ($B$7-Perhitungan!F32)/($B$7-$A$7), IF(Perhitungan!F32&lt;=$A$7, 1, 0)))</f>
        <v>1</v>
      </c>
      <c r="J32" s="15">
        <f>IF(AND(Perhitungan!F32&gt;=$A$7, Perhitungan!F32&lt;=$B$7), (Perhitungan!F32-$A$7)/($B$7-$A$7), IF(AND(Perhitungan!F32&gt;=$B$7, Perhitungan!F32&lt;=$C$7), ($C$7-Perhitungan!F32)/($C$7-$B$7), 0))</f>
        <v>0</v>
      </c>
      <c r="K32" s="15">
        <f>IF(AND(Perhitungan!F32&gt;=$B$7, Perhitungan!F32&lt;=$C$7), (Perhitungan!F32-$B$7)/($C$7-$B$7), IF(Perhitungan!F32&lt;=$B$7, 0, 1))</f>
        <v>0</v>
      </c>
      <c r="L32" s="15">
        <f t="shared" si="0"/>
        <v>1</v>
      </c>
      <c r="M32" s="15">
        <f t="shared" si="1"/>
        <v>0</v>
      </c>
      <c r="N32" s="15">
        <f t="shared" si="2"/>
        <v>0</v>
      </c>
      <c r="O32" s="15">
        <f t="shared" si="3"/>
        <v>0</v>
      </c>
      <c r="P32" s="15">
        <f t="shared" si="4"/>
        <v>0</v>
      </c>
      <c r="Q32" s="15">
        <f t="shared" si="5"/>
        <v>0</v>
      </c>
      <c r="R32" s="15">
        <f t="shared" si="6"/>
        <v>0</v>
      </c>
      <c r="S32" s="15">
        <f t="shared" si="7"/>
        <v>0</v>
      </c>
      <c r="T32" s="15">
        <f t="shared" si="8"/>
        <v>0</v>
      </c>
      <c r="U32" s="15">
        <f t="shared" si="9"/>
        <v>1</v>
      </c>
      <c r="V32" s="15">
        <f t="shared" si="10"/>
        <v>0</v>
      </c>
      <c r="W32" s="15">
        <f t="shared" si="11"/>
        <v>0</v>
      </c>
      <c r="X32" s="16">
        <f t="shared" si="12"/>
        <v>30</v>
      </c>
      <c r="Y32" s="16"/>
    </row>
  </sheetData>
  <mergeCells count="16">
    <mergeCell ref="A21:D21"/>
    <mergeCell ref="A22:D22"/>
    <mergeCell ref="A23:D23"/>
    <mergeCell ref="A24:D24"/>
    <mergeCell ref="A16:D16"/>
    <mergeCell ref="A17:D17"/>
    <mergeCell ref="A18:D18"/>
    <mergeCell ref="A19:D19"/>
    <mergeCell ref="A20:D20"/>
    <mergeCell ref="A15:C15"/>
    <mergeCell ref="U1:W1"/>
    <mergeCell ref="A9:C9"/>
    <mergeCell ref="F1:H1"/>
    <mergeCell ref="A1:C1"/>
    <mergeCell ref="A5:C5"/>
    <mergeCell ref="I1:K1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038C-0DFF-F04F-B74E-4065B139B925}">
  <dimension ref="A2:E22"/>
  <sheetViews>
    <sheetView zoomScale="158" workbookViewId="0">
      <selection activeCell="A18" sqref="A18:B21"/>
    </sheetView>
  </sheetViews>
  <sheetFormatPr baseColWidth="10" defaultRowHeight="16" x14ac:dyDescent="0.2"/>
  <cols>
    <col min="1" max="1" width="13.33203125" style="1" bestFit="1" customWidth="1"/>
    <col min="2" max="2" width="13.83203125" style="1" bestFit="1" customWidth="1"/>
    <col min="3" max="3" width="10.83203125" style="1"/>
    <col min="4" max="4" width="13.33203125" style="1" bestFit="1" customWidth="1"/>
    <col min="5" max="16384" width="10.83203125" style="1"/>
  </cols>
  <sheetData>
    <row r="2" spans="1:5" x14ac:dyDescent="0.2">
      <c r="A2" s="1" t="s">
        <v>81</v>
      </c>
      <c r="D2" s="1" t="s">
        <v>93</v>
      </c>
    </row>
    <row r="3" spans="1:5" x14ac:dyDescent="0.2">
      <c r="A3" s="17" t="s">
        <v>82</v>
      </c>
      <c r="B3" s="17" t="s">
        <v>83</v>
      </c>
      <c r="D3" s="17" t="s">
        <v>82</v>
      </c>
      <c r="E3" s="17" t="s">
        <v>83</v>
      </c>
    </row>
    <row r="4" spans="1:5" x14ac:dyDescent="0.2">
      <c r="A4" s="17" t="s">
        <v>89</v>
      </c>
      <c r="B4" s="17" t="s">
        <v>85</v>
      </c>
      <c r="D4" s="17" t="s">
        <v>84</v>
      </c>
      <c r="E4" s="17" t="s">
        <v>85</v>
      </c>
    </row>
    <row r="5" spans="1:5" x14ac:dyDescent="0.2">
      <c r="A5" s="17" t="s">
        <v>90</v>
      </c>
      <c r="B5" s="17" t="s">
        <v>85</v>
      </c>
      <c r="D5" s="3" t="s">
        <v>94</v>
      </c>
      <c r="E5" s="3" t="s">
        <v>83</v>
      </c>
    </row>
    <row r="6" spans="1:5" x14ac:dyDescent="0.2">
      <c r="A6" s="17" t="s">
        <v>86</v>
      </c>
      <c r="B6" s="17" t="s">
        <v>87</v>
      </c>
      <c r="D6" s="3" t="s">
        <v>95</v>
      </c>
      <c r="E6" s="3" t="s">
        <v>83</v>
      </c>
    </row>
    <row r="7" spans="1:5" x14ac:dyDescent="0.2">
      <c r="A7" s="17" t="s">
        <v>88</v>
      </c>
      <c r="B7" s="17" t="s">
        <v>87</v>
      </c>
      <c r="D7" s="17" t="s">
        <v>86</v>
      </c>
      <c r="E7" s="17" t="s">
        <v>87</v>
      </c>
    </row>
    <row r="8" spans="1:5" x14ac:dyDescent="0.2">
      <c r="D8" s="17" t="s">
        <v>88</v>
      </c>
      <c r="E8" s="17" t="s">
        <v>87</v>
      </c>
    </row>
    <row r="10" spans="1:5" x14ac:dyDescent="0.2">
      <c r="A10" s="1" t="s">
        <v>91</v>
      </c>
      <c r="D10" s="1" t="s">
        <v>96</v>
      </c>
    </row>
    <row r="11" spans="1:5" x14ac:dyDescent="0.2">
      <c r="A11" s="17" t="s">
        <v>82</v>
      </c>
      <c r="B11" s="17" t="s">
        <v>83</v>
      </c>
      <c r="D11" s="17" t="s">
        <v>82</v>
      </c>
      <c r="E11" s="17" t="s">
        <v>83</v>
      </c>
    </row>
    <row r="12" spans="1:5" x14ac:dyDescent="0.2">
      <c r="A12" s="17" t="s">
        <v>92</v>
      </c>
      <c r="B12" s="17" t="s">
        <v>87</v>
      </c>
      <c r="D12" s="17" t="s">
        <v>97</v>
      </c>
      <c r="E12" s="17" t="s">
        <v>83</v>
      </c>
    </row>
    <row r="13" spans="1:5" x14ac:dyDescent="0.2">
      <c r="A13" s="17" t="s">
        <v>86</v>
      </c>
      <c r="B13" s="17" t="s">
        <v>87</v>
      </c>
      <c r="D13" s="17" t="s">
        <v>98</v>
      </c>
      <c r="E13" s="17" t="s">
        <v>83</v>
      </c>
    </row>
    <row r="14" spans="1:5" x14ac:dyDescent="0.2">
      <c r="A14" s="17" t="s">
        <v>88</v>
      </c>
      <c r="B14" s="17" t="s">
        <v>87</v>
      </c>
      <c r="D14" s="17" t="s">
        <v>86</v>
      </c>
      <c r="E14" s="17" t="s">
        <v>87</v>
      </c>
    </row>
    <row r="15" spans="1:5" x14ac:dyDescent="0.2">
      <c r="D15" s="17" t="s">
        <v>88</v>
      </c>
      <c r="E15" s="17" t="s">
        <v>87</v>
      </c>
    </row>
    <row r="17" spans="1:5" x14ac:dyDescent="0.2">
      <c r="A17" s="1" t="s">
        <v>99</v>
      </c>
      <c r="D17" s="1" t="s">
        <v>100</v>
      </c>
    </row>
    <row r="18" spans="1:5" x14ac:dyDescent="0.2">
      <c r="A18" s="17" t="s">
        <v>82</v>
      </c>
      <c r="B18" s="17" t="s">
        <v>83</v>
      </c>
      <c r="D18" s="17" t="s">
        <v>82</v>
      </c>
      <c r="E18" s="17" t="s">
        <v>83</v>
      </c>
    </row>
    <row r="19" spans="1:5" x14ac:dyDescent="0.2">
      <c r="A19" s="17" t="s">
        <v>92</v>
      </c>
      <c r="B19" s="17" t="s">
        <v>87</v>
      </c>
      <c r="D19" s="17" t="s">
        <v>101</v>
      </c>
      <c r="E19" s="17" t="s">
        <v>83</v>
      </c>
    </row>
    <row r="20" spans="1:5" x14ac:dyDescent="0.2">
      <c r="A20" s="17" t="s">
        <v>86</v>
      </c>
      <c r="B20" s="17" t="s">
        <v>87</v>
      </c>
      <c r="D20" s="17" t="s">
        <v>98</v>
      </c>
      <c r="E20" s="17" t="s">
        <v>83</v>
      </c>
    </row>
    <row r="21" spans="1:5" x14ac:dyDescent="0.2">
      <c r="A21" s="17" t="s">
        <v>88</v>
      </c>
      <c r="B21" s="17" t="s">
        <v>87</v>
      </c>
      <c r="D21" s="17" t="s">
        <v>86</v>
      </c>
      <c r="E21" s="17" t="s">
        <v>87</v>
      </c>
    </row>
    <row r="22" spans="1:5" x14ac:dyDescent="0.2">
      <c r="D22" s="17" t="s">
        <v>88</v>
      </c>
      <c r="E22" s="1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Perhitungan</vt:lpstr>
      <vt:lpstr>Fuzzy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dism</dc:creator>
  <cp:lastModifiedBy>dism</cp:lastModifiedBy>
  <dcterms:created xsi:type="dcterms:W3CDTF">2024-03-07T14:34:30Z</dcterms:created>
  <dcterms:modified xsi:type="dcterms:W3CDTF">2024-07-11T16:57:11Z</dcterms:modified>
</cp:coreProperties>
</file>